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50" windowHeight="8220" tabRatio="883" activeTab="3"/>
  </bookViews>
  <sheets>
    <sheet name="пр1" sheetId="1" r:id="rId1"/>
    <sheet name="пр1,1" sheetId="2" r:id="rId2"/>
    <sheet name="пр2" sheetId="3" r:id="rId3"/>
    <sheet name="пр2,1" sheetId="4" r:id="rId4"/>
    <sheet name="пр3" sheetId="5" r:id="rId5"/>
    <sheet name="пр3,1" sheetId="6" r:id="rId6"/>
    <sheet name="пр3,2" sheetId="7" r:id="rId7"/>
    <sheet name="пр4" sheetId="8" r:id="rId8"/>
    <sheet name="пр4,1" sheetId="9" r:id="rId9"/>
    <sheet name="пр5" sheetId="10" r:id="rId10"/>
    <sheet name="пр6" sheetId="11" r:id="rId11"/>
    <sheet name="пр7" sheetId="12" r:id="rId12"/>
    <sheet name="пр7,1" sheetId="13" r:id="rId13"/>
    <sheet name="пр8" sheetId="14" r:id="rId14"/>
    <sheet name="пр8,1" sheetId="15" r:id="rId15"/>
    <sheet name="пр9" sheetId="16" r:id="rId16"/>
    <sheet name="пр10" sheetId="17" r:id="rId17"/>
    <sheet name="пр10,1" sheetId="18" r:id="rId18"/>
  </sheets>
  <definedNames>
    <definedName name="_xlnm.Print_Titles" localSheetId="0">'пр1'!$13:$14</definedName>
    <definedName name="_xlnm.Print_Titles" localSheetId="1">'пр1,1'!$12:$13</definedName>
    <definedName name="_xlnm.Print_Titles" localSheetId="2">'пр2'!$9:$9</definedName>
    <definedName name="_xlnm.Print_Titles" localSheetId="3">'пр2,1'!$9:$9</definedName>
    <definedName name="_xlnm.Print_Titles" localSheetId="7">'пр4'!$11:$11</definedName>
    <definedName name="_xlnm.Print_Titles" localSheetId="8">'пр4,1'!$11:$11</definedName>
    <definedName name="_xlnm.Print_Titles" localSheetId="10">'пр6'!$9:$9</definedName>
  </definedNames>
  <calcPr fullCalcOnLoad="1"/>
</workbook>
</file>

<file path=xl/sharedStrings.xml><?xml version="1.0" encoding="utf-8"?>
<sst xmlns="http://schemas.openxmlformats.org/spreadsheetml/2006/main" count="5761" uniqueCount="941">
  <si>
    <t>Наименование показателей</t>
  </si>
  <si>
    <t>НАЛОГОВЫЕ ДОХОДЫ</t>
  </si>
  <si>
    <t>НАЛОГИ НА ИМУЩЕСТВО</t>
  </si>
  <si>
    <t>Земельный налог</t>
  </si>
  <si>
    <t>НЕНАЛОГОВЫЕ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</si>
  <si>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</si>
  <si>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</si>
  <si>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</si>
  <si>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ПРОЧИЕ НЕНАЛОГОВЫЕ ДОХОДЫ</t>
  </si>
  <si>
    <t>00010102000010000110</t>
  </si>
  <si>
    <t>00010100000000000000</t>
  </si>
  <si>
    <t>00010000000000000000</t>
  </si>
  <si>
    <t>00010500000000000000</t>
  </si>
  <si>
    <t>00010600000000000000</t>
  </si>
  <si>
    <t>00010800000000000000</t>
  </si>
  <si>
    <t>00011100000000000000</t>
  </si>
  <si>
    <t>00011600000000000000</t>
  </si>
  <si>
    <t>00011200000000000000</t>
  </si>
  <si>
    <t>ШТРАФЫ, САНКЦИИ, ВОЗМЕЩЕНИЕ УЩЕРБА</t>
  </si>
  <si>
    <t>ЗАДОЛЖЕННОСТЬ И ПЕРЕРАСЧЕТЫ ПО ОТМЕНЕННЫМ НАЛОГАМ, СБОРАМ И ИНЫМ ОБЯЗАТЕЛЬНЫМ ПЛАТЕЖАМ</t>
  </si>
  <si>
    <t>00010606000000000110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</si>
  <si>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</si>
  <si>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СОБСТВЕННОСТИ,  в том числе:</t>
  </si>
  <si>
    <t>ПЛАТЕЖИ ПРИ ПОЛЬЗОВАНИИ ПРИРОДНЫМИ РЕСУРСАМИ</t>
  </si>
  <si>
    <t>ДОХОДЫ ОТ ПРОДАЖИ МАТЕРИАЛЬНЫХ И НЕМАТЕРИАЛЬНЫХ АКТИВОВ</t>
  </si>
  <si>
    <t>00010601020040000110</t>
  </si>
  <si>
    <t>Коды бюджетной                         классификации Российской Федерации</t>
  </si>
  <si>
    <t>00010102010010000110</t>
  </si>
  <si>
    <t>00010102040010000110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</si>
  <si>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  границах  городских  округов, а также средства от продажи права на заключение договоров аренды указанных земельных участков</t>
  </si>
  <si>
    <t>00010606012040000110</t>
  </si>
  <si>
    <t>00010606022040000110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</si>
  <si>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</si>
  <si>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п/п1,п.1,ст.394 НК РФ и применяемым к объектам налогообложения, расположенным в границах городских округов</t>
  </si>
  <si>
    <t>ГОСУДАРСТВЕННАЯ ПОШЛИНА</t>
  </si>
  <si>
    <t>00010803010010000110</t>
  </si>
  <si>
    <t>Государственная пошлина за выдачу разрешения на установку рекламной конструкции</t>
  </si>
  <si>
    <t>00010900000000000000</t>
  </si>
  <si>
    <t>00011105024040000120</t>
  </si>
  <si>
    <t>00011109044040000120</t>
  </si>
  <si>
    <t>00011400000000000000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</si>
  <si>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</si>
  <si>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00011700000000000000</t>
  </si>
  <si>
    <t>00011603010010000140</t>
  </si>
  <si>
    <t>00011603030010000140</t>
  </si>
  <si>
    <t>00011606000010000140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</si>
  <si>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</si>
  <si>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00011625050010000140</t>
  </si>
  <si>
    <t>00011625060010000140</t>
  </si>
  <si>
    <t xml:space="preserve">Денежные взыскания (штрафы) за нарушение земельного законодательства </t>
  </si>
  <si>
    <t>00011628000010000140</t>
  </si>
  <si>
    <t>Денежные взыскания (штрафы) за нарушение  законодательства, в области обеспечения санитарно-эпидемиологического благополучия человека и законодательства в сфере защиты прав потребителей</t>
  </si>
  <si>
    <t>00011690040040000140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</si>
  <si>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</si>
  <si>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00011300000000000000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</si>
  <si>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   </t>
  </si>
  <si>
    <t>00011633040040000140</t>
  </si>
  <si>
    <t>00011107014040000120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</si>
  <si>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округами. </t>
  </si>
  <si>
    <t>00011406012040000430</t>
  </si>
  <si>
    <t>00011406024040000430</t>
  </si>
  <si>
    <t>Денежные взыскания (штрафы) за нарушение законодательства  в   области  охраны окружающей среды</t>
  </si>
  <si>
    <t>00020200000000000000</t>
  </si>
  <si>
    <t>БЕЗВОЗМЕЗДНЫЕ ПОСТУПЛЕНИЯ</t>
  </si>
  <si>
    <t>00020201001040000151</t>
  </si>
  <si>
    <t xml:space="preserve">Дотации  бюджетам  городских  округов  на выравнивание бюджетной обеспеченности </t>
  </si>
  <si>
    <t>ИТОГО    ДОХОДОВ:</t>
  </si>
  <si>
    <t>ВСЕГО    ДОХОДОВ:</t>
  </si>
  <si>
    <t>00011632000040000140</t>
  </si>
  <si>
    <t>Денежные  взыскания, налагаемые в возмещение  ущерба, причиненного  в результате  незаконного  или нецелевого  использования  бюджетных средств (в части бюджетов городских округов)</t>
  </si>
  <si>
    <t>00011701040040000180</t>
  </si>
  <si>
    <t>Невыясненные поступления, зачисляемые в бюджеты городских округов</t>
  </si>
  <si>
    <t>Налог на прибыль организаций, зачислявшийся до 1 января 2005 года  в местные бюджеты, мобилизуемый на территориях  городских округов</t>
  </si>
  <si>
    <t>00010901020040000110</t>
  </si>
  <si>
    <t>00010904010010000110</t>
  </si>
  <si>
    <t>Налог на имущество предприятий</t>
  </si>
  <si>
    <t>Прочие местные налоги и сборы</t>
  </si>
  <si>
    <t>тыс.руб.</t>
  </si>
  <si>
    <t xml:space="preserve">к решению Белогорского городского                                                  </t>
  </si>
  <si>
    <t xml:space="preserve">Приложение № 1    </t>
  </si>
  <si>
    <t>Совета народных депутатов</t>
  </si>
  <si>
    <t>Доходы от реализации иного имущества, находящегося в собственности городских округов( 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  в части реализации основных средств по указанному имуществу</t>
  </si>
  <si>
    <t>00020203999040000151</t>
  </si>
  <si>
    <t>Субвенции бюджетам  городских округов на организационное обеспечение деятельности  административных  комиссий</t>
  </si>
  <si>
    <t xml:space="preserve">Субвенции бюджетам городских  округов  на финансовое  обеспечение расходов  по воспитанию  и обучению детей-инвалидов в  дошкольных  образовательных  учреждениях </t>
  </si>
  <si>
    <t>00020203021040000151</t>
  </si>
  <si>
    <t>Субвенции   бюджетам  городских  округов  на  ежемесячное  денежное  вознаграждение  за  классное  руководство.</t>
  </si>
  <si>
    <t>Субвенции бюджетам  городских  округов  на организацию  деятельности  комиссий  по делам несовершеннолетних и защите их прав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</si>
  <si>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несовершеннолетних лиц</t>
  </si>
  <si>
    <t xml:space="preserve">Денежные взыскания ( 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</si>
  <si>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Государственная пошлина по делам, рассматриваемым в судах общей юрисдикции, мировыми судьями (за исключением    Верховного   Суда   Российской Федерации)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</si>
  <si>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</si>
  <si>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Земельный налог, 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</si>
  <si>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00010807150011000110</t>
  </si>
  <si>
    <t>Доходы от продажи земельных участков, находящихся в  собственности городских округов ( за исключением земельных участков муниципальных бюджетных и автономных учреждений).</t>
  </si>
  <si>
    <t>00020000000000000000</t>
  </si>
  <si>
    <t>БЕЗВОЗМЕЗДНЫЕ ПОСТУПЛЕНИЯ ОТ ДРУГИХ БЮДЖЕТОВ БЮДЖЕТНОЙ СИСТЕМЫ РОССИЙСКОЙ ФЕДЕРАЦИИ</t>
  </si>
  <si>
    <t>00011105012040000120</t>
  </si>
  <si>
    <t>ДОХОДЫ ОТ ОКАЗАНИЯ ПЛАТНЫХ УСЛУГ (РАБОТ) И КОМПЕНСАЦИИ ЗАТРАТ ГОСУДАРСТВА</t>
  </si>
  <si>
    <t>00011302994040000130</t>
  </si>
  <si>
    <t>Прочие доходы от компенсации затрат бюджетов городских округов</t>
  </si>
  <si>
    <t>00011402043040000410</t>
  </si>
  <si>
    <t>Денежные взыскания ( штрафы) за нарушение законодательства о налогах и сборах, предусмотренные ст.116,118,  119.1 п.1и2 ст.120, ст.125,126,128,129,129.1,132,133,134,135,135.1 НК РФ, а также штрафы, взыскание которых осуществляется  на основании ранее действовавшей ст. 117 НК РФ.</t>
  </si>
  <si>
    <t>00011625000000000140</t>
  </si>
  <si>
    <t>00020203000000000151</t>
  </si>
  <si>
    <t>Субвенции  бюджетам  субъектов РФ и муниципальных образований</t>
  </si>
  <si>
    <t>Прочие  субвенции бюджетам городских округов</t>
  </si>
  <si>
    <t>Единый сельскохозяйственный налог</t>
  </si>
  <si>
    <t>00020203026040000151</t>
  </si>
  <si>
    <t>Субвенции бюджетам городских округов  на обеспечение  жилыми помещениями  детей-сирот, детей, оставшихся без попечения родителей, а также  детей, находящихся  под опекой  (попечительством), не имеющих закрепленного жилого  помещения.</t>
  </si>
  <si>
    <t>00020203029040000151</t>
  </si>
  <si>
    <t xml:space="preserve">Субвенции бюджетам городских округов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образования.  </t>
  </si>
  <si>
    <t>00020203027040000151</t>
  </si>
  <si>
    <t>Субвенции  бюджетам городских  округов   на содержание ребёнка в семье опекуна и приёмной семье, а также  вознаграждение, причитающееся приемному  родителю.</t>
  </si>
  <si>
    <t xml:space="preserve">Субвенции бюджетам   городских  округов на государственное управление охраной труда на территориях  городских  округов </t>
  </si>
  <si>
    <t>Субвенции бюджетам городских округов  на дополнительные гарантии по социальной поддержке детей-сирот и детей, оставшихся  без попечения родителей.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</si>
  <si>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совершеннолетних лиц, признанных  судом недееспособными вследствие психического расстройства или ограниченных  судом в дееспособности вследствие  злоупотребления спиртными напитками и наркотическими  средствами.</t>
  </si>
  <si>
    <t>00020204000000000151</t>
  </si>
  <si>
    <t xml:space="preserve"> Иные  межбюджетные  трансферты</t>
  </si>
  <si>
    <t>00020204025040000151</t>
  </si>
  <si>
    <t>Межбюджетные трансферты, передаваемые  бюджетам городских округов на комплектование книжных фондов библиотек муниципальных образований .</t>
  </si>
  <si>
    <t>00020204999040000151</t>
  </si>
  <si>
    <t>Прочие   межбюджетные трансферты, передаваемые бюджетам городских округов</t>
  </si>
  <si>
    <t xml:space="preserve">Межбюджетные трансферты  бюджетам городских округов  на финансовое обеспечение государственных  гарантий прав граждан на получение  общедоступного и бесплатного дошкольного, общего, дополнительного образования  в   общеобразовательных учреждениях  </t>
  </si>
  <si>
    <t>00011301994040000130</t>
  </si>
  <si>
    <t>Прочие доходы от  оказания  платных услуг (работ)   получателями средств  бюджетов городских округов</t>
  </si>
  <si>
    <t>00011201010010000120</t>
  </si>
  <si>
    <t>Плата за выбросы загрязняющих веществ в атмосферный воздух стационарными объектами</t>
  </si>
  <si>
    <t>00011201020010000120</t>
  </si>
  <si>
    <t>Плата за выбросы загрязняющих веществ в атмосферный воздух  передвижными объектами</t>
  </si>
  <si>
    <t>00011201030010000120</t>
  </si>
  <si>
    <t>Плата за выбросы загрязняющих веществ в водные объекты</t>
  </si>
  <si>
    <t>00011201040010000120</t>
  </si>
  <si>
    <t>Плата за размещение отходов производства и потребления</t>
  </si>
  <si>
    <t>00011201050010000120</t>
  </si>
  <si>
    <t>Плата за иные виды негативного воздействия  на окружающую среду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</si>
  <si>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</si>
  <si>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00010102020010000110</t>
  </si>
  <si>
    <t>Налог  на доходы физических  лиц в виде фиксированных  авансовых платежей с доходов, полученных  физическими 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</si>
  <si>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Денежные взыскания (штрафы) за нарушение законодательства  Российской Федерации о недрах, об особо охраняемых природных территориях, об охране и 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законодательства, в том числе:</t>
  </si>
  <si>
    <t>Налог на доходы физических лиц с доходов, полученных от осуществления  деятельности  физическими  лицами, зарегистрированными  в качестве индивидуальных  предпринимателей, нотариусов, занимающихся  частной практикой, адвокатов, учредивших адвокатские кабинеты и других лиц, занимающихся  частной  практикой в соответствии со статьей 227 Налогового кодекса Российской Федерации</t>
  </si>
  <si>
    <t>00010502010020000110</t>
  </si>
  <si>
    <t>00010503010010000110</t>
  </si>
  <si>
    <t>00010102030010000110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</si>
  <si>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</si>
  <si>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Доходы, получаемые в виде арендной  платы, а также средства от продажи права на заключение договоров аренды  за земли, находящиеся в собственности городских округов, (за исключением земельных участков муниципальных бюджетных и автономных учреждений).</t>
  </si>
  <si>
    <t>___________ № _________</t>
  </si>
  <si>
    <t>Доходы местного бюджета на 2013 год</t>
  </si>
  <si>
    <t>Плановые назначения на 2013 год</t>
  </si>
  <si>
    <t>00010807173010000110</t>
  </si>
  <si>
    <t>Государственная пошлина  за выдачу органом местного самоуправления  городского округа  специального разрешения на движение по автомобильным  дорогам транспортных средств, осуществляющих перевозки опасных, тяжеловесных и (или)  крупногабаритных грузов, зачисляемая в бюджеты городских округов</t>
  </si>
  <si>
    <t>00011643000010000140</t>
  </si>
  <si>
    <t>Денежные взыскания (штрафы) за нарушение законодательства Российской Федерации  об административных  правонарушениях предусмотренные статьей 20.25 Кодекса Российской Федерации об административных правонарушениях</t>
  </si>
  <si>
    <t>00020201003040000151</t>
  </si>
  <si>
    <t>Дотации  бюджетам  городских  округов  на поддержку мер по обеспечению  сбалансированности бюджетов</t>
  </si>
  <si>
    <t>Субвенции бюджетам городских округов  на осуществление государственного полномочия по предоставлению единовременной денежной выплаты при передаче ребенка на воспитание в семью</t>
  </si>
  <si>
    <t>Дотации  бюджетам  городских  округов  на поддержку мер  по обеспечению  сбалансированности бюджетов</t>
  </si>
  <si>
    <t>Плановые назначения на 2015 год</t>
  </si>
  <si>
    <t>Плановые назначения на 2014 год</t>
  </si>
  <si>
    <t>Доходы местного бюджета на плановый период 2014 и 2015 годов</t>
  </si>
  <si>
    <t xml:space="preserve">Приложение № 1.1    </t>
  </si>
  <si>
    <t>Источники финансирования дефицита бюджета, всего</t>
  </si>
  <si>
    <t>Уменьшение прочих остатков денежных средств бюджетов городских округов</t>
  </si>
  <si>
    <t>00301050201040000610</t>
  </si>
  <si>
    <t>Уменьшение прочих остатков денежных средств бюджетов</t>
  </si>
  <si>
    <t>00301050201000000610</t>
  </si>
  <si>
    <t>Уменьшение прочих остатков средств бюджетов</t>
  </si>
  <si>
    <t>00301050200000000600</t>
  </si>
  <si>
    <t>Уменьшение остатков средств бюджетов</t>
  </si>
  <si>
    <t>00301050000000000500</t>
  </si>
  <si>
    <t>Увеличение прочих остатков денежных средств бюджетов городских округов</t>
  </si>
  <si>
    <t>00301050201040000510</t>
  </si>
  <si>
    <t>Увеличение прочих остатков денежных средств бюджетов</t>
  </si>
  <si>
    <t>00301050201000000510</t>
  </si>
  <si>
    <t>Увеличение прочих остатков средств бюджетов</t>
  </si>
  <si>
    <t>00301050200000000500</t>
  </si>
  <si>
    <t>Увеличение остатков средств бюджетов</t>
  </si>
  <si>
    <t>Изменение остатков средств на счетах по учету средств бюджета</t>
  </si>
  <si>
    <t>00301050000000000000</t>
  </si>
  <si>
    <t>Погашение бюджетами городских округов  кредитов  от других  бюджетов  бюджетной  системы Российской Федерации в  валюте  Российской   Федерации</t>
  </si>
  <si>
    <t>00301030000040000810</t>
  </si>
  <si>
    <t>Погашение  бюджетных кредитов от  других  бюджетов бюджетной системы Российской  Федерации в  валюте Российской Федерации</t>
  </si>
  <si>
    <t>00301030000000000800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</si>
  <si>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</si>
  <si>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00301030000040000710</t>
  </si>
  <si>
    <t>Получение  бюджетных кредитов от  других  бюджетов бюджетной системы Российской  Федерации в  валюте Российской Федерации</t>
  </si>
  <si>
    <t>00301030000000000700</t>
  </si>
  <si>
    <t>Бюджетные кредиты от других бюджетов бюджетной системы Российской Федерации</t>
  </si>
  <si>
    <t>00301030000000000000</t>
  </si>
  <si>
    <t>Погашение   бюджетами  городских округов  кредитов  от кредитных  организаций  в валюте  Российской Федерации</t>
  </si>
  <si>
    <t>00301020000040000810</t>
  </si>
  <si>
    <t>Погашение  кредитов, предоставленных кредитными организациями в валюте Российской Федерации</t>
  </si>
  <si>
    <t>00301020000000000800</t>
  </si>
  <si>
    <t>Получение   кредитов  от  кредитных  организаций  бюджетами  городских округов    в  валюте  Российской  Федерации</t>
  </si>
  <si>
    <t>00301020000040000710</t>
  </si>
  <si>
    <t>Получение кредитов от кредитных организаций в валюте Российской Федерации</t>
  </si>
  <si>
    <t>00301020000000000700</t>
  </si>
  <si>
    <t>Кредиты кредитных организаций в валюте Российской Федерации</t>
  </si>
  <si>
    <t>00301020000000000000</t>
  </si>
  <si>
    <t>Наименование</t>
  </si>
  <si>
    <t>(тыс. руб.)</t>
  </si>
  <si>
    <t>дефицита местного бюджета на 2013 год</t>
  </si>
  <si>
    <t>Источники внутреннего финансирования</t>
  </si>
  <si>
    <t>___________ № _______</t>
  </si>
  <si>
    <t>к решению Белогорского городского</t>
  </si>
  <si>
    <t>Приложение № 3</t>
  </si>
  <si>
    <t>дефицита местного бюджета на  плановый перид 2014 и 2015 годов</t>
  </si>
  <si>
    <t>Приложение № 3.1</t>
  </si>
  <si>
    <t>Уменьшение   прочих  остатков  денежных  средств  бюджетов городских округов</t>
  </si>
  <si>
    <t>01 05 02 01 04 0000 610</t>
  </si>
  <si>
    <t>003</t>
  </si>
  <si>
    <t>Увеличение  прочих  остатков  денежных  средств  бюджетов городских округов</t>
  </si>
  <si>
    <t>01 05 02 01 04 0000 510</t>
  </si>
  <si>
    <t>Возврат  бюджетных  кредитов, предоставленных  юридическим  лицам  из  бюджетов городских округов в валюте Российской Федерации</t>
  </si>
  <si>
    <t>01 06 05 01 04 0000 640</t>
  </si>
  <si>
    <t>Предоставление   бюджетных  кредитов  юридическим  лицам   из  бюджетов  городских округов    в валюте  Российской  Федерации</t>
  </si>
  <si>
    <t>01 06 05 01 04 0000 540</t>
  </si>
  <si>
    <t xml:space="preserve"> Погашение    бюджетами городских округов  кредитов  от других  бюджетов  бюджетной  системы Российской Федерации   в  валюте  Российской   Федерации</t>
  </si>
  <si>
    <t>01 03 00 00 04 0000 810</t>
  </si>
  <si>
    <t xml:space="preserve"> 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</si>
  <si>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01 03 00 00 04 0000 710</t>
  </si>
  <si>
    <t>01 02 00 00 04 0000 810</t>
  </si>
  <si>
    <t>01 02  00 00 04 0000 710</t>
  </si>
  <si>
    <t>Муниципальное казенное учреждение  (МКУ "Финансовое управление Администрации г. Белогорск")</t>
  </si>
  <si>
    <t>Код  группы, подгруппы, статьи  и вида  источников</t>
  </si>
  <si>
    <t>Код          главы</t>
  </si>
  <si>
    <t xml:space="preserve">Перечень главных  администраторов  источников  внутреннего  финансирования  дефицита  местного  бюджета  </t>
  </si>
  <si>
    <t>_____________  №_____</t>
  </si>
  <si>
    <t>к решению Белогорского городского Совета народных депутатов</t>
  </si>
  <si>
    <r>
      <rPr>
        <b/>
        <sz val="13"/>
        <rFont val="Times New Roman"/>
        <family val="1"/>
      </rPr>
      <t xml:space="preserve">Приложение № 3.2  </t>
    </r>
    <r>
      <rPr>
        <sz val="10"/>
        <rFont val="Times New Roman"/>
        <family val="1"/>
      </rPr>
      <t xml:space="preserve">
</t>
    </r>
  </si>
  <si>
    <t>ИТОГО РАСХОДОВ:</t>
  </si>
  <si>
    <t>Условно утвержденные расходы</t>
  </si>
  <si>
    <t>0000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</si>
  <si>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</si>
  <si>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</si>
  <si>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</si>
  <si>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</si>
  <si>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Периодическая печать  и издательства</t>
  </si>
  <si>
    <t>1202</t>
  </si>
  <si>
    <t>СРЕДСТВА МАССОВОЙ ИНФОРМАЦИИ</t>
  </si>
  <si>
    <t>1200</t>
  </si>
  <si>
    <t>Другие вопросы в области физической культуры и спорта</t>
  </si>
  <si>
    <t>1105</t>
  </si>
  <si>
    <t>Массовый спорт</t>
  </si>
  <si>
    <t>1102</t>
  </si>
  <si>
    <t>Физическая культура</t>
  </si>
  <si>
    <t>1101</t>
  </si>
  <si>
    <t>ФИЗИЧЕСКАЯ КУЛЬТУРА 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</si>
  <si>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</si>
  <si>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</si>
  <si>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</si>
  <si>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</si>
  <si>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</si>
  <si>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</si>
  <si>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</si>
  <si>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Пенсионное обеспечение</t>
  </si>
  <si>
    <t>1001</t>
  </si>
  <si>
    <t>СОЦИАЛЬНАЯ ПОЛИТИКА</t>
  </si>
  <si>
    <t>1000</t>
  </si>
  <si>
    <t>Другие вопросы в области здравоохранения</t>
  </si>
  <si>
    <t>0909</t>
  </si>
  <si>
    <t>ЗДРАВООХРАНЕНИЕ</t>
  </si>
  <si>
    <t>0900</t>
  </si>
  <si>
    <t>Другие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</si>
  <si>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</si>
  <si>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</si>
  <si>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</si>
  <si>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</si>
  <si>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</si>
  <si>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</si>
  <si>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</si>
  <si>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детей</t>
  </si>
  <si>
    <t>0707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</si>
  <si>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</si>
  <si>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</si>
  <si>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</si>
  <si>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</si>
  <si>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</si>
  <si>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</si>
  <si>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 xml:space="preserve">Сбор,  удаление отходов и очистка сточных вод </t>
  </si>
  <si>
    <t>0602</t>
  </si>
  <si>
    <t>ОХРАНА ОКРУЖАЮЩЕЙ СРЕДЫ</t>
  </si>
  <si>
    <t>0600</t>
  </si>
  <si>
    <t>Другие вопросы  в области жилищно-коммунального хозяйства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</si>
  <si>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</si>
  <si>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</si>
  <si>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</si>
  <si>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</si>
  <si>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</si>
  <si>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</si>
  <si>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</si>
  <si>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</si>
  <si>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</si>
  <si>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Другие вопросы в области национальной экономики</t>
  </si>
  <si>
    <t>0412</t>
  </si>
  <si>
    <r>
      <t xml:space="preserve">Дорожное хозяйство </t>
    </r>
    <r>
      <rPr>
        <i/>
        <sz val="12"/>
        <color indexed="8"/>
        <rFont val="Times New Roman"/>
        <family val="1"/>
      </rPr>
      <t>(дорожные фонды</t>
    </r>
    <r>
      <rPr>
        <sz val="12"/>
        <color indexed="8"/>
        <rFont val="Times New Roman"/>
        <family val="1"/>
      </rPr>
      <t>)</t>
    </r>
  </si>
  <si>
    <t>0409</t>
  </si>
  <si>
    <t>Транспорт</t>
  </si>
  <si>
    <t>0408</t>
  </si>
  <si>
    <t>Лесное хозяйство</t>
  </si>
  <si>
    <t>0407</t>
  </si>
  <si>
    <t>НАЦИОНАЛЬНАЯ ЭКОНОМИКА</t>
  </si>
  <si>
    <t>0400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</si>
  <si>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</si>
  <si>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</si>
  <si>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</si>
  <si>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</si>
  <si>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 xml:space="preserve">НАЦИОНАЛЬНАЯ БЕЗОПАСНОСТЬ И ПРАВООХРАНИТЕЛЬНАЯ ДЕЯТЕЛЬНОСТЬ </t>
  </si>
  <si>
    <t>0300</t>
  </si>
  <si>
    <t>Другие общегосударственные вопросы</t>
  </si>
  <si>
    <t>0113</t>
  </si>
  <si>
    <t>Резервные фонды</t>
  </si>
  <si>
    <t>0111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</si>
  <si>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</si>
  <si>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</si>
  <si>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Функционирование  Правительства  Российской Федерации, высших исполнительных органов 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</si>
  <si>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</si>
  <si>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</si>
  <si>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</si>
  <si>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</si>
  <si>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</si>
  <si>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</si>
  <si>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</si>
  <si>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 xml:space="preserve">Плановые назначения на  2015год </t>
  </si>
  <si>
    <t xml:space="preserve">Плановые назначения на  2014год </t>
  </si>
  <si>
    <t xml:space="preserve">Наименование разделов и подразделов </t>
  </si>
  <si>
    <t>Код</t>
  </si>
  <si>
    <r>
      <t xml:space="preserve">  РАСХОДЫ МЕСТНОГО БЮДЖЕТА  ПО РАЗДЕЛАМ, ПОДРАЗДЕЛАМ ФУНКЦИОНАЛЬНОЙ КЛАССИФИКАЦИИ РАСХОДОВ БЮДЖЕТОВ РОССИЙСКОЙ ФЕДЕРАЦИИ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 ПЛАНОВЫЙ ПЕРИОД 2014 и 2015  ГОДОВ</t>
    </r>
  </si>
  <si>
    <t>____________ № _____</t>
  </si>
  <si>
    <t>к решению Белогорского городского  Совета народных  депутатов</t>
  </si>
  <si>
    <t>Приложение № 2.1</t>
  </si>
  <si>
    <t>Итого  расходов:</t>
  </si>
  <si>
    <t>852</t>
  </si>
  <si>
    <t>452 99 00</t>
  </si>
  <si>
    <t>013</t>
  </si>
  <si>
    <t>Уплата прочих налогов, сборов и иных обязательных платежей</t>
  </si>
  <si>
    <t>244</t>
  </si>
  <si>
    <t>Прочая закупка товаров, работ и услуг для муниципальных нужд</t>
  </si>
  <si>
    <t>242</t>
  </si>
  <si>
    <t>Закупка товаров, работ, услуг в сфере информационно-коммуникационных технологий</t>
  </si>
  <si>
    <t>112</t>
  </si>
  <si>
    <t>Иные выплаты персоналу, за исключением фонда оплаты труда</t>
  </si>
  <si>
    <t>111</t>
  </si>
  <si>
    <t>Фонд оплаты труда и страховые взносы</t>
  </si>
  <si>
    <t>Обеспечение деятельности (оказание услуг)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</si>
  <si>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</si>
  <si>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002 04 00</t>
  </si>
  <si>
    <t>851</t>
  </si>
  <si>
    <t>Уплата налога на имущество организаций и земельного налога</t>
  </si>
  <si>
    <t>122</t>
  </si>
  <si>
    <t>121</t>
  </si>
  <si>
    <t xml:space="preserve">Центральный аппарат </t>
  </si>
  <si>
    <t>002 00 00</t>
  </si>
  <si>
    <t>Руководство и управление в сфере установленных функций органов  местного самоуправления</t>
  </si>
  <si>
    <t>622</t>
  </si>
  <si>
    <t>795 20 00</t>
  </si>
  <si>
    <t>Субсидии автономным учреждениям на иные цели</t>
  </si>
  <si>
    <t>612</t>
  </si>
  <si>
    <t>Субсидии бюджетным учреждениям на иные цели</t>
  </si>
  <si>
    <t>ГЦП "Развитие и сохранение культуры и искусства г.Белогорска на 2012-2015 годы"</t>
  </si>
  <si>
    <t>795 00 00</t>
  </si>
  <si>
    <t>Целевые программы муниципальных образований</t>
  </si>
  <si>
    <t>611</t>
  </si>
  <si>
    <t>442 99 00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</si>
  <si>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</si>
  <si>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442 00 00</t>
  </si>
  <si>
    <t>Библиотеки</t>
  </si>
  <si>
    <t>441 99 00</t>
  </si>
  <si>
    <t>441 00 00</t>
  </si>
  <si>
    <t>Музеи и постоянные выставки</t>
  </si>
  <si>
    <t>621</t>
  </si>
  <si>
    <t>440 99 00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</si>
  <si>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</si>
  <si>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440 02 00</t>
  </si>
  <si>
    <t>Комплектование книжных фондов библиотек муниципальных образований и государственных библиотек городов  Москвы и Санкт-Петербурга</t>
  </si>
  <si>
    <t>440 00 00</t>
  </si>
  <si>
    <t>Учреждения культуры и мероприятия в сфере культуры и кинематографии</t>
  </si>
  <si>
    <t>Культура</t>
  </si>
  <si>
    <t>Культура, кинематография</t>
  </si>
  <si>
    <t>423 99 00</t>
  </si>
  <si>
    <t>423 00 00</t>
  </si>
  <si>
    <t>Учреждения по внешкольной работе с детьми</t>
  </si>
  <si>
    <t>Образование</t>
  </si>
  <si>
    <t>Муниципальное казенное учреждение "Управление культуры Администрации г.Белогорск"</t>
  </si>
  <si>
    <t>795 16  02</t>
  </si>
  <si>
    <t>012</t>
  </si>
  <si>
    <t>795 16 02</t>
  </si>
  <si>
    <t>Подпрограмма "Развитие детско-юношеского спорта на территории города Белогорска на 2012-2014 годы"</t>
  </si>
  <si>
    <t>795 16 00</t>
  </si>
  <si>
    <t>ГЦП "Развитие физической культуры и спорта на территории города Белогорска на 2012-2014 годы"</t>
  </si>
  <si>
    <t>Физическая культура и спорт</t>
  </si>
  <si>
    <t>313</t>
  </si>
  <si>
    <t>522 12 00</t>
  </si>
  <si>
    <t>Пособия и компенсации по публичным нормативным обязательствам</t>
  </si>
  <si>
    <t>Субвенция бюджетам городских округов на осуществление государственного полномочия по предоставлению единовременной денежной выплаты при передаче ребенка на воспитание в семью</t>
  </si>
  <si>
    <t>522 06 00</t>
  </si>
  <si>
    <t xml:space="preserve"> Дополнительные гарантии по социальной поддержке детей -сирот и детей, оставшихся без попечения родителей</t>
  </si>
  <si>
    <t>522 00 00</t>
  </si>
  <si>
    <t>Финансовое обеспечение расходных обязательств, муниципальных образований , возникающих при выполнении  государственных полномочий Российской Федерации, субъектов Российской Федерации, переданных для осуществления органам  местного самоуправления</t>
  </si>
  <si>
    <t>520 13 02</t>
  </si>
  <si>
    <t>Содержание ребенка в семье опекуна и приемной семье, а также вознаграждение, причитающееся приемному родителю</t>
  </si>
  <si>
    <t>321</t>
  </si>
  <si>
    <t>520 10 00</t>
  </si>
  <si>
    <t>Пособия и компенсации гражданам и иные социальные выплаты, кроме публичных нормативных обязательств</t>
  </si>
  <si>
    <t xml:space="preserve"> 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  </t>
  </si>
  <si>
    <t>520 00 00</t>
  </si>
  <si>
    <t>Иные безвозмездные и безвозвратные перечисления</t>
  </si>
  <si>
    <t>795 15 00</t>
  </si>
  <si>
    <t>ГЦП "Меры адресной поддержки отдельных категорий граждан г. Белогорска  на 2009 - 2015 годы"</t>
  </si>
  <si>
    <t>795 00  00</t>
  </si>
  <si>
    <t>Социальная политика</t>
  </si>
  <si>
    <t>522 09 02</t>
  </si>
  <si>
    <t>Организация  и осуществление деятельности по опеке и попечительству  в отношении  совершеннолетних лиц, признанных  судом недееспособными вследствие психического расстройства или ограниченных  судом в дееспособности вследствие  злоупотребления спиртными напитками и наркотическими  средствами.</t>
  </si>
  <si>
    <t>522 09 00</t>
  </si>
  <si>
    <t xml:space="preserve">Организация и осуществление деятельности по опеке и попечительству 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</si>
  <si>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 Российской Федерации, переданных для осуществления органам местного самоуправления</t>
  </si>
  <si>
    <t>Здравоохранение</t>
  </si>
  <si>
    <t>795 12 00</t>
  </si>
  <si>
    <t>Выполнение функций органами местного самоуправления</t>
  </si>
  <si>
    <t>ГЦП "Энергосбережение и повышение энергетической эффективности на территории муниципального образования г. Белогорск на 2010-2020 годы"</t>
  </si>
  <si>
    <t>795 09 00</t>
  </si>
  <si>
    <t>ГЦП "Профилактика правонарушений в г. Белогорск на  2013-2015 годы"</t>
  </si>
  <si>
    <t>в  том числе подпрограммы:</t>
  </si>
  <si>
    <t>795 19 00</t>
  </si>
  <si>
    <t>ГЦП "Развитие образования г. Белогорск на 2011-2015 годы"</t>
  </si>
  <si>
    <t>522 09 01</t>
  </si>
  <si>
    <t>Организация и осуществление деятельности по опеке и попечительству в отношении  несовершеннолетних лиц</t>
  </si>
  <si>
    <t>452 99  00</t>
  </si>
  <si>
    <t>452 00  00</t>
  </si>
  <si>
    <t>Руководство и управление в сфере установленных функций органов государственной власти субъектов  Российской Федерации  и органов местного самоуправления</t>
  </si>
  <si>
    <t>432 99 00</t>
  </si>
  <si>
    <t>432 00 00</t>
  </si>
  <si>
    <t>Мероприятия по проведению оздоровительной кампании для детей</t>
  </si>
  <si>
    <t>431 01 00</t>
  </si>
  <si>
    <t xml:space="preserve">Проведение мероприятий для детей и молодежи </t>
  </si>
  <si>
    <t>Молодежная политика  и оздоровление детей</t>
  </si>
  <si>
    <t>520 50 00</t>
  </si>
  <si>
    <t>620</t>
  </si>
  <si>
    <t>Субсидии  автономным учреждениям</t>
  </si>
  <si>
    <t>610</t>
  </si>
  <si>
    <t>Субсидии бюджетным учреждениям</t>
  </si>
  <si>
    <t>Обеспечение расходов на реализацию основных общеобразовательных программ в образовательных учреждениях</t>
  </si>
  <si>
    <t>520 09 02</t>
  </si>
  <si>
    <t>Ежемесячное  денежное вознаграждение за классное руководство за счет средств областного бюджета</t>
  </si>
  <si>
    <t>520 09 00</t>
  </si>
  <si>
    <t xml:space="preserve">Ежемесячное денежное вознаграждение за классное руководство  </t>
  </si>
  <si>
    <t>421 99 00</t>
  </si>
  <si>
    <t>421 00 00</t>
  </si>
  <si>
    <t>Школы-детские сады, школы начальные, неполные средние и средние</t>
  </si>
  <si>
    <t>522 08 00</t>
  </si>
  <si>
    <t>Финансовое обеспечение расходов по воспитанию и обучению  детей-инвалидов в дошкольных образовательных учреждениях</t>
  </si>
  <si>
    <t>420 99 00</t>
  </si>
  <si>
    <t>420 00 00</t>
  </si>
  <si>
    <t>Детские дошкольные учреждения</t>
  </si>
  <si>
    <t>Муниципальное казенное учреждение "Комитет по образованию и делам молодежи Администрации города Белогорск"</t>
  </si>
  <si>
    <t>292 02 00</t>
  </si>
  <si>
    <t>011</t>
  </si>
  <si>
    <t>Мероприятия в области охраны, восстановления и использования лесов</t>
  </si>
  <si>
    <t xml:space="preserve">Лесное хозяйство </t>
  </si>
  <si>
    <t>Национальная экономика</t>
  </si>
  <si>
    <t>795 18 00</t>
  </si>
  <si>
    <t>ГЦП "Накопление имущества радиационной, химической, биологической и медицинской  защиты в запасе города Белогорск в период с 2009 по 2021 годы"</t>
  </si>
  <si>
    <t>Целевые программы муниципальных образований, в том числе:</t>
  </si>
  <si>
    <t>302 99 00</t>
  </si>
  <si>
    <t>302 00 00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</si>
  <si>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</si>
  <si>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</si>
  <si>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Муниципальное казенное учреждение "Управление по делам  гражданской обороны и чрезвычайным ситуациям города Белогорск"</t>
  </si>
  <si>
    <t>010</t>
  </si>
  <si>
    <t>452 00 00</t>
  </si>
  <si>
    <t>Другие вопросы в области  физической культуры и спорта</t>
  </si>
  <si>
    <t>488 99 00</t>
  </si>
  <si>
    <t>488 00 00</t>
  </si>
  <si>
    <t>Учреждения осуществляющие функции в области массового спорта, проведения спортивных мероприятий</t>
  </si>
  <si>
    <t>795 16  01</t>
  </si>
  <si>
    <t>795 16 01</t>
  </si>
  <si>
    <t>Подпрограмма "Развитие массового спорта для  взрослого населения на территории города Белогорска на 2012-2014 годы"</t>
  </si>
  <si>
    <t xml:space="preserve">Физическая культура </t>
  </si>
  <si>
    <t>Муниципальное казенное учреждение "Управление по физической культуре и спорту Администрации города Белогорск"</t>
  </si>
  <si>
    <t>720 05 00</t>
  </si>
  <si>
    <t>009</t>
  </si>
  <si>
    <t xml:space="preserve">Прочие мероприятия по благоустройству  городских округов </t>
  </si>
  <si>
    <t>720 00 00</t>
  </si>
  <si>
    <t xml:space="preserve">Мероприятия по благоустройству городских округов </t>
  </si>
  <si>
    <t>Жилищно-коммунальное хозяйство</t>
  </si>
  <si>
    <t>093 99 00</t>
  </si>
  <si>
    <t>093 00 00</t>
  </si>
  <si>
    <t>Учреждения по обеспечению хозяйственного обслуживания</t>
  </si>
  <si>
    <t>Общегосударственные вопросы</t>
  </si>
  <si>
    <t>Муниципальное казенное учреждение "Служба по обеспечению деятельности органов местного самоуправления" города Белогорск</t>
  </si>
  <si>
    <t>514 01 44</t>
  </si>
  <si>
    <t>007</t>
  </si>
  <si>
    <t>Реализация муниципальных функций в области социальной политики</t>
  </si>
  <si>
    <t>795 22 00</t>
  </si>
  <si>
    <t>ГЦП "Обеспечение беспрепятственного доступа инвалидов к информации и объектам социальной инфраструктуры в г.Белогорск на 2013-2015 годы"</t>
  </si>
  <si>
    <t>810</t>
  </si>
  <si>
    <t>Субсидии юридическим лицам (кроме муниципальных  учреждений) и физическим лицам-производителям товаров, работ, услуг</t>
  </si>
  <si>
    <t>ГЦП "Меры адресной поддержки  отдельных категорий граждан  г.Белогорска  на 2009 - 2015 годы"</t>
  </si>
  <si>
    <t>400 01 00</t>
  </si>
  <si>
    <t xml:space="preserve">Субсидия бюджетным учреждениям на финансовое обеспечение муниципального задания на оказание муниципальных услуг (выполнения работ) </t>
  </si>
  <si>
    <t>Сбор и удаление твердых отходов</t>
  </si>
  <si>
    <t>Сбор, удаление отходов и очистка сточных вод</t>
  </si>
  <si>
    <t>Охрана окружающей среды</t>
  </si>
  <si>
    <t>795 13 00</t>
  </si>
  <si>
    <t>ГЦП "Чистая вода на 2009-2017 годы"</t>
  </si>
  <si>
    <t>795 08 00</t>
  </si>
  <si>
    <t>ГЦП "Реформирование и модернизация жилищно-коммунального комплекса г. Белогорск на 2009-2015 годы"</t>
  </si>
  <si>
    <t>Другие вопросы в области жилищно-коммунального хозяйства</t>
  </si>
  <si>
    <t>795 14 00</t>
  </si>
  <si>
    <t xml:space="preserve">ГЦП "Развитие наружного освещения города Белогорск  на 2011-2015 годы" </t>
  </si>
  <si>
    <t>720 04 00</t>
  </si>
  <si>
    <t>Организация и содержание мест захоронения</t>
  </si>
  <si>
    <t>720 03 00</t>
  </si>
  <si>
    <t>Озеленение</t>
  </si>
  <si>
    <t>720 01 00</t>
  </si>
  <si>
    <t>Уличное освещение</t>
  </si>
  <si>
    <t>351 05 00</t>
  </si>
  <si>
    <t>Субсидии юридическим лицам (кроме муниципальных учреждений) и физическим лицам-производителям товаров, работ, услуг</t>
  </si>
  <si>
    <t>Субсидии на возмещение части затрат на откачку и вывоз жидких нечистот из неканализованного жилищного фонда</t>
  </si>
  <si>
    <t>796 02 00</t>
  </si>
  <si>
    <t xml:space="preserve">Городская адресная программа "Замена лифтов на территории муниципального образования г. Белогорск на 2012-2015 годы" </t>
  </si>
  <si>
    <t>796 00 00</t>
  </si>
  <si>
    <t>Адресные программы муниципальных образований, в том числе:</t>
  </si>
  <si>
    <t>795 10 00</t>
  </si>
  <si>
    <t>ГЦП "Переселение граждан из ветхого и аварийного жилищного фонда города Белогорска на 2009-2015 годы"</t>
  </si>
  <si>
    <t>360 03 00</t>
  </si>
  <si>
    <t>Мероприятия в области жилищно-коммунального  хозяйства</t>
  </si>
  <si>
    <t>360 00 00</t>
  </si>
  <si>
    <t>Поддержка жилищного хозяйства</t>
  </si>
  <si>
    <t>ГЦП "Энергосбережение и повышение энергетической эффективности на территории  муниципального образования г.Белогорск на 2010-2020 годы"</t>
  </si>
  <si>
    <t>795 21 00</t>
  </si>
  <si>
    <t>ГЦП "Обеспечение безопасности дорожного движения в городе Белогорске на 2013-2020 годы"</t>
  </si>
  <si>
    <t>795 07 00</t>
  </si>
  <si>
    <t>ГЦП "Развитие дорожной сети г. Белогорска на 2009-2017 годы"</t>
  </si>
  <si>
    <t>315 02 44</t>
  </si>
  <si>
    <t>Содержание автомобильных дорог</t>
  </si>
  <si>
    <t>Дорожное хозяйство (дорожные фонды)</t>
  </si>
  <si>
    <t>317 01 44</t>
  </si>
  <si>
    <t>Субсидии на проведение отдельных мероприятий по автомобильному транспорту</t>
  </si>
  <si>
    <t>ГЦП "Профилактика правонарушений  в  г. Белогорск на 2013 -2015 годы"</t>
  </si>
  <si>
    <t>Муниципальное казенное учреждение "Управление жилищно-коммунального хозяйства Администрации города Белогорск"</t>
  </si>
  <si>
    <t>002 25 00</t>
  </si>
  <si>
    <t>006</t>
  </si>
  <si>
    <t>Руководитель контрольно-счетной палаты муниципального образования и его заместители</t>
  </si>
  <si>
    <t>Контрольно-счетная палата  муниципального образования город Белогорск</t>
  </si>
  <si>
    <t>505 36 02</t>
  </si>
  <si>
    <t>004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</si>
  <si>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за счет средств областного бюджета</t>
  </si>
  <si>
    <t>322</t>
  </si>
  <si>
    <t>795 11 00</t>
  </si>
  <si>
    <t>Субсидия гражданам на приобретение жилья</t>
  </si>
  <si>
    <t>ГЦП "Обеспечение жильем молодых семей г.Белогорска на 2009-2015 годы"</t>
  </si>
  <si>
    <t>090 03 00</t>
  </si>
  <si>
    <t>Оценка недвижимости, признание прав и регулирование отношений по муниципальной собственности</t>
  </si>
  <si>
    <t>090 00 00</t>
  </si>
  <si>
    <t>Реализация государственной политики в области приватизации и управления государственной собственностью</t>
  </si>
  <si>
    <t>Муниципальное казенное учреждение "Комитет имущественных отношений Администрации города Белогорск"</t>
  </si>
  <si>
    <t>730</t>
  </si>
  <si>
    <t>065 03 00</t>
  </si>
  <si>
    <t>Обслуживание муниципального долга</t>
  </si>
  <si>
    <t>Процентные платежи по муниципальному долгу</t>
  </si>
  <si>
    <t>065 00 00</t>
  </si>
  <si>
    <t>Процентные  платежи по долговым обязательствам</t>
  </si>
  <si>
    <t>Обслуживание государственного внутреннего  и муниципального долга</t>
  </si>
  <si>
    <t>000</t>
  </si>
  <si>
    <t>999 00 00</t>
  </si>
  <si>
    <t>00</t>
  </si>
  <si>
    <t/>
  </si>
  <si>
    <t>Муниципальное казенное учреждение "Финансовое управление Администрации города Белогорск"</t>
  </si>
  <si>
    <t>457 99 00</t>
  </si>
  <si>
    <t>002</t>
  </si>
  <si>
    <t xml:space="preserve">Обеспечение деятельности подведомственных учреждений </t>
  </si>
  <si>
    <t>457 00 00</t>
  </si>
  <si>
    <t>Периодические издания, учрежденные органами законодательной и исполнительной  власти</t>
  </si>
  <si>
    <t>Периодическая печать и издательства</t>
  </si>
  <si>
    <t xml:space="preserve"> Средства массовой информации</t>
  </si>
  <si>
    <t>411</t>
  </si>
  <si>
    <t>Бюджетные инвестиции в объекты муниципальной собственности казенным учреждениям</t>
  </si>
  <si>
    <t>ГЦП "Развитие  физической культуры и спорта на территории  города Белогорска на 2012-2014 годы"</t>
  </si>
  <si>
    <t>ГЦП "Меры адресной поддержки отдельных категорий граждан г. Белогорска на 2009-2015 годы"</t>
  </si>
  <si>
    <t>490 06 00</t>
  </si>
  <si>
    <t>Пенсии за выслугу лет  муниципальной  службе</t>
  </si>
  <si>
    <t>490 00 00</t>
  </si>
  <si>
    <t>Пенсии</t>
  </si>
  <si>
    <t>522 07 00</t>
  </si>
  <si>
    <t>Организация деятельности  комиссий по делам несовершеннолетних и защите их прав</t>
  </si>
  <si>
    <t>795 02 00</t>
  </si>
  <si>
    <t>Субсидии юридическим лицам (кроме муниципальных учреждений) и физическим лицам - производителям товаров, работ, услуг</t>
  </si>
  <si>
    <t>ГЦП "Развитие агропромышленного комплекса муниципального образования г. Белогорск на 2013-2015 годы"</t>
  </si>
  <si>
    <t>880</t>
  </si>
  <si>
    <t>795 01 00</t>
  </si>
  <si>
    <t>Специальные расходы</t>
  </si>
  <si>
    <t>ГЦП "Создание условий для развития малого и среднего бизнеса в г. Белогорске на 2011-2015 годы"</t>
  </si>
  <si>
    <t>340 03 00</t>
  </si>
  <si>
    <t>Мероприятия по землеустройству и землепользованию</t>
  </si>
  <si>
    <t>340 00 00</t>
  </si>
  <si>
    <t>Реализация государственных функций в области национальной экономики</t>
  </si>
  <si>
    <t>338 99 00</t>
  </si>
  <si>
    <t>338 00 00</t>
  </si>
  <si>
    <t>Мероприятия в области строительства, архитектуры и градостроительства</t>
  </si>
  <si>
    <t>ГЦП "Развитие дорожной сети г.Белогорска на 2009-2017 годы"</t>
  </si>
  <si>
    <t>795 03 00</t>
  </si>
  <si>
    <t>ГЦП "Противодействие злоупотреблению наркотическими средствами и их незаконному обороту на 2010-2014 годы"</t>
  </si>
  <si>
    <t>522 03 00</t>
  </si>
  <si>
    <t>Организационное обеспечение деятельности административных комиссий</t>
  </si>
  <si>
    <t>522 02 00</t>
  </si>
  <si>
    <t>Государственное управление охраной труда на территориях  муниципальных образований</t>
  </si>
  <si>
    <t>092 99 00</t>
  </si>
  <si>
    <t>092 00 00</t>
  </si>
  <si>
    <t>Реализация государственных функций, связанных с общегосударственным управлением</t>
  </si>
  <si>
    <t>870</t>
  </si>
  <si>
    <t>070 05 00</t>
  </si>
  <si>
    <t>Резервные средства</t>
  </si>
  <si>
    <t>Резервные фонды местных администраций</t>
  </si>
  <si>
    <t>070 00 00</t>
  </si>
  <si>
    <t>002 03 00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</si>
  <si>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</si>
  <si>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</si>
  <si>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города Белогорск</t>
  </si>
  <si>
    <t>002 11 00</t>
  </si>
  <si>
    <t>001</t>
  </si>
  <si>
    <t>Председатель представительного органа муниципального образования</t>
  </si>
  <si>
    <t>Совет народных депутатов Белогорского городского самоуправления</t>
  </si>
  <si>
    <t xml:space="preserve">Плановые назначения на 2015 год </t>
  </si>
  <si>
    <t xml:space="preserve">Плановые назначения на 2014 год </t>
  </si>
  <si>
    <t>ВР</t>
  </si>
  <si>
    <t>ЦСР</t>
  </si>
  <si>
    <t>ПР</t>
  </si>
  <si>
    <t>Раз</t>
  </si>
  <si>
    <t>Код главы</t>
  </si>
  <si>
    <t>Ведомственная структура бюджета на  плановый период 2014 и 2015 годов год</t>
  </si>
  <si>
    <t>___________ №  _______
__________2010 г. № ____</t>
  </si>
  <si>
    <t>Приложение № 4.1</t>
  </si>
  <si>
    <t>Обеспечение проведение выборов и референдумов</t>
  </si>
  <si>
    <t>0107</t>
  </si>
  <si>
    <t xml:space="preserve">Плановые назначения на  2013 год </t>
  </si>
  <si>
    <r>
      <t xml:space="preserve">  РАСХОДЫ МЕСТНОГО БЮДЖЕТА  ПО РАЗДЕЛАМ, ПОДРАЗДЕЛАМ ФУНКЦИОНАЛЬНОЙ КЛАССИФИКАЦИИ РАСХОДОВ БЮДЖЕТОВ РОССИЙСКОЙ ФЕДЕРАЦИИ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 2013 ГОД</t>
    </r>
  </si>
  <si>
    <t>к решению Белогорского                   городского Совета народных                 депутатов</t>
  </si>
  <si>
    <t>Приложение № 2</t>
  </si>
  <si>
    <t xml:space="preserve">ГЦП "Меры адресной поддержки  отдельных категорий граждан  г.Белогорска  на 2009 - 2015 годы" </t>
  </si>
  <si>
    <t>795 04 00</t>
  </si>
  <si>
    <t>ГЦП "Профилактика терроризма и экстремизма на территории муниципального образования г.Белогорск на 2012-2013 годы"</t>
  </si>
  <si>
    <t>795 17  00</t>
  </si>
  <si>
    <t>795 17 00</t>
  </si>
  <si>
    <t>ГЦП "Социальное и экономическое развитие с.Низинное муниципального образования г.Белогорск на 2011-2013 годы"</t>
  </si>
  <si>
    <t>ГЦП "Обеспечение беспрепятственного доступа инвалидов  к информации и объектам социальной инфраструктуры в г.Белогорск на 2013-2015 годы"</t>
  </si>
  <si>
    <t>ГЦП "Реформирование и модернизация жилищно-коммунального комплекса г. Белогорск  на 2009-2015 годы"</t>
  </si>
  <si>
    <t>796 01 00</t>
  </si>
  <si>
    <t>Адресная программа  "Капитальный ремонт многоквартирных домов на территории муниципального образования г. Белогорск в 2013 году"</t>
  </si>
  <si>
    <t>795 05 00</t>
  </si>
  <si>
    <t>ГЦП "Создание многофункционального центра предоставления государственных и муниципальных услуг в муниципальном образовании г. Белогорск на 2011-2013 годы"</t>
  </si>
  <si>
    <t>020 08 00</t>
  </si>
  <si>
    <t>Проведение выборов Главы муниципального образования</t>
  </si>
  <si>
    <t>020 00 00</t>
  </si>
  <si>
    <t>Проведение выборов и референдумов</t>
  </si>
  <si>
    <t xml:space="preserve">Плановые назначения на 2013 год </t>
  </si>
  <si>
    <t>Ведомственная структура бюджета на 2013 год</t>
  </si>
  <si>
    <t>Приложение № 4</t>
  </si>
  <si>
    <t>классификации</t>
  </si>
  <si>
    <t xml:space="preserve"> осуществляется администратором, указанным  в  группировочнном  коде  бюджетной  </t>
  </si>
  <si>
    <t xml:space="preserve">* Администрирование  поступлений  по всем подгруппам, подстатьям, подвидам   </t>
  </si>
  <si>
    <t>Невыясненные поступления, зачисляемые в бюджеты  городских  округов</t>
  </si>
  <si>
    <t>117 01040 04 0000 180</t>
  </si>
  <si>
    <t>Доходы  от возмещения ущерба при возникновении страховых случаев, когда выгодоприобретателями  выступают получатели средств бюджетов городских округов.</t>
  </si>
  <si>
    <t>116 23041 04 0000140</t>
  </si>
  <si>
    <t>Иные  доходы  местного  бюджета, администрирование  которых  может  осуществляться  главными  администраторами  местного  бюджета  в пределах  их  компетенции</t>
  </si>
  <si>
    <t>Прочие безвозмездные поступления  в бюджеты городских округов</t>
  </si>
  <si>
    <t>207 04000 04 0000 180</t>
  </si>
  <si>
    <t>Поступления от денежных пожертвований, предоставляемых  негосударствеными    организациями получателям  средств  бюджетов городских округов</t>
  </si>
  <si>
    <t>204 04020 04 0000 180</t>
  </si>
  <si>
    <t>Поступления от денежных пожертвований, предоставляемых  государствеными  (муниципальными)  организациями получателям  средств  бюджетов городских округов</t>
  </si>
  <si>
    <t>203 04020 04 0000 180</t>
  </si>
  <si>
    <t>Прочие  доходы  от   компенсации  затрат  бюджетов  городских  округов.</t>
  </si>
  <si>
    <t>113 02994 04 0000 130</t>
  </si>
  <si>
    <t>Прочие  доходы  от   оказания  платных услуг (работ)  получателями средств  бюджетов  городских  округов.</t>
  </si>
  <si>
    <t>113 01994 04 0000 130</t>
  </si>
  <si>
    <t>МКУ "Управление  культуры Администрации г. Белогорск"</t>
  </si>
  <si>
    <t>МКУ "Управление по делам  гражданской  обороны и чрезвычайным ситуациям  Администрации города  Белогорск"</t>
  </si>
  <si>
    <t>МКУ "Служба по обеспечению деятельности органов местного самоуправления Администрации города Белогорск"</t>
  </si>
  <si>
    <t>Прочие поступления от использования имущества, находящегося в  собственности  городских  округов (за  исключением имущества муниципальных  бюджетных и автономных  учреждений, а  также  имущества  муниципальных  унитарных  предприятий, в том  числе  казенных).</t>
  </si>
  <si>
    <t>111 09044  04 0000 120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</si>
  <si>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округов.</t>
  </si>
  <si>
    <t>108 07173 01 1000 110</t>
  </si>
  <si>
    <t>МКУ "Управление жилищно-коммунального хозяйства Администрации города  Белогорск"</t>
  </si>
  <si>
    <t>Доходы,  от продажи земельных  участков, находящихся  в  собственности  городских  округов (за  исключением  земельных  участков  муниципальных  бюджетных и автономных  учреждений).</t>
  </si>
  <si>
    <t>114  06024 04 0000430</t>
  </si>
  <si>
    <t>Доходы  от  продажи  земельных  участков,  государственная  собственность  на  которые  не  разграничена  и  которые  расположены  в  границах  городских  округов.</t>
  </si>
  <si>
    <t>1 14  06012 04 0000430</t>
  </si>
  <si>
    <r>
      <t xml:space="preserve">Доходы  от  реализации  имущества,  находящегося  в  оперативном  управлении  учреждений, находящихся  в  ведении  органов  управления  городских  округов (за  исключением  имущества  муниципальных  </t>
    </r>
    <r>
      <rPr>
        <sz val="12"/>
        <rFont val="Times New Roman"/>
        <family val="1"/>
      </rPr>
      <t>бюджетных</t>
    </r>
    <r>
      <rPr>
        <sz val="12"/>
        <color indexed="8"/>
        <rFont val="Times New Roman"/>
        <family val="1"/>
      </rPr>
      <t xml:space="preserve"> и автономных  учреждений),  в  части  реализации  основных  средств    по  указанному  имуществу.</t>
    </r>
  </si>
  <si>
    <t>114 02042 04 0000 410</t>
  </si>
  <si>
    <r>
      <t xml:space="preserve">Доходы  от  реализации  иного имущества, находящегося  в  собственности  городских  округов ( за исключением  имущества  муниципальных </t>
    </r>
    <r>
      <rPr>
        <sz val="12"/>
        <rFont val="Times New Roman"/>
        <family val="1"/>
      </rPr>
      <t xml:space="preserve">бюджетных </t>
    </r>
    <r>
      <rPr>
        <sz val="12"/>
        <color indexed="8"/>
        <rFont val="Times New Roman"/>
        <family val="1"/>
      </rPr>
      <t>и автономных  учреждений, а  также  имущества  муниципальных  унитарных предприятий, в том  числе  казенных) в  части  реализации  основных   средств  по  указанному  имуществу</t>
    </r>
  </si>
  <si>
    <t>114 02043 04 0000 410</t>
  </si>
  <si>
    <t xml:space="preserve"> Доходы  от  продажи  материальных  и  нематериальных  активов</t>
  </si>
  <si>
    <t>114 00000 00 0000 000</t>
  </si>
  <si>
    <t>Доходы от  оказания  платных  услуг (работ)  и  компенсации  затрат  государства</t>
  </si>
  <si>
    <t>113 00000 00 0000 000</t>
  </si>
  <si>
    <t>Доходы  от  перечисления  части  прибыли,  остающейся   после  уплаты  налогов  и  иных  обязательных  платежей  муниципальных  унитарных  предприятий, созданных  городскими  округами.</t>
  </si>
  <si>
    <t>111 070140 40 000120</t>
  </si>
  <si>
    <r>
      <t xml:space="preserve">Доходы, получаемые  в  виде  арендной  платы,  а  также  средства   от  продажи  права  на заключение  договоров  аренды  за  земли,  находящиеся  в  собственности  городских  округов (за  исключением  земельных  участков  муниципальных </t>
    </r>
    <r>
      <rPr>
        <sz val="12"/>
        <rFont val="Times New Roman"/>
        <family val="1"/>
      </rPr>
      <t xml:space="preserve">бюджетных </t>
    </r>
    <r>
      <rPr>
        <sz val="12"/>
        <color indexed="8"/>
        <rFont val="Times New Roman"/>
        <family val="1"/>
      </rPr>
      <t>и  автономных  учреждений).</t>
    </r>
  </si>
  <si>
    <t>111 05024 04 0000 120</t>
  </si>
  <si>
    <t>Доходы, получаемые в  виде  арендной  платы  за  земельные  участки,  государственная  собственность  на  которые  не  разграничена  и которые  расположены  в  границах  городских  округов, а  также  средства  от  продажи  права  на  заключение  договоров  аренды  указанных  земельных  участков.</t>
  </si>
  <si>
    <t>111 05012  04 0000 120</t>
  </si>
  <si>
    <r>
      <t xml:space="preserve">Прочие поступления от использования имущества, находящегося в  собственности  городских  округов (за  исключением имущества муниципальных </t>
    </r>
    <r>
      <rPr>
        <sz val="12"/>
        <rFont val="Times New Roman"/>
        <family val="1"/>
      </rPr>
      <t>бюджетных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 автономных  учреждений, а  также  имущества  муниципальных  унитарных  предприятий, в том  числе  казенных).</t>
    </r>
  </si>
  <si>
    <t>Доходы от  использования  имущества, находящегося  в государственной  и  муниципальной  собственности</t>
  </si>
  <si>
    <t>111 00000 00 0000 000</t>
  </si>
  <si>
    <t>Государственная пошлина за выдачу разрешения на  установку  рекламной  конструкции</t>
  </si>
  <si>
    <t>108 07150 01 1000 110</t>
  </si>
  <si>
    <t>Государственная  пошлина</t>
  </si>
  <si>
    <t>108 00000 00 0000 000</t>
  </si>
  <si>
    <t>МКУ "Комитет имущественных отношений Администрации города  Белогорск"</t>
  </si>
  <si>
    <t xml:space="preserve">Безвозмездные  поступления </t>
  </si>
  <si>
    <t xml:space="preserve"> 200 00000 00 0000 000 *</t>
  </si>
  <si>
    <t>Прочие неналоговые доходы  бюджетов  городских  округов</t>
  </si>
  <si>
    <t>117 05040 04 0000 180</t>
  </si>
  <si>
    <t>Прочие  неналоговые  доходы</t>
  </si>
  <si>
    <t>117 00000 00 0000 000</t>
  </si>
  <si>
    <t>Прочие поступления от денежных взысканий (штрафов) и иных сумм в возмещение ущерба, зачисляемые в бюджеты городских  округов.</t>
  </si>
  <si>
    <t xml:space="preserve">116 90040 04 0000 140  </t>
  </si>
  <si>
    <t>Денежные  взыскания, налагаемые  в возмещение  ущерба, причиненного  в результате  незаконного  или нецелевого использования бюджетных  средств (в части бюджетов городских  округов).</t>
  </si>
  <si>
    <t>116 32000 04 0000140</t>
  </si>
  <si>
    <t>Доходы  от возмещения ущерба при возникновении страховых случаев  по обязательному  страхованию гражданской  ответственности, когда выгодоприобретателями  выступают получатели средств бюджетов городских округов.</t>
  </si>
  <si>
    <t>Штрафы, санкции,  возмещение  ущерба</t>
  </si>
  <si>
    <t>116 00000 00 0000 000</t>
  </si>
  <si>
    <t>Проценты, полученные от предоставления бюджетных кредитов   внутри  страны    за счет средств бюджетов  городских  округов</t>
  </si>
  <si>
    <t>111 03040 04 0000 120</t>
  </si>
  <si>
    <t>МКУ "Финансовое управление Администрации города Белогорск"</t>
  </si>
  <si>
    <t>доходов  местного  бюджета</t>
  </si>
  <si>
    <t>главного  администратора  доходов</t>
  </si>
  <si>
    <t>Наименование  главного  администратора   доходов   местного  бюджета</t>
  </si>
  <si>
    <t>Код   бюджетной  классификации  Российской  Федерации</t>
  </si>
  <si>
    <t xml:space="preserve">Перечень  и  коды  главных  администраторов доходов  местного
бюджета – органов местного самоуправления,  а  также  закрепляемые  за  ними виды (подвиды) доходов  местного  бюджета  на 2013 год и плановый период 2014 и 2015 годов
</t>
  </si>
  <si>
    <t>________  № _________</t>
  </si>
  <si>
    <r>
      <rPr>
        <b/>
        <sz val="12"/>
        <rFont val="Times New Roman"/>
        <family val="1"/>
      </rPr>
      <t xml:space="preserve">Приложение № 5  </t>
    </r>
    <r>
      <rPr>
        <sz val="12"/>
        <rFont val="Times New Roman"/>
        <family val="1"/>
      </rPr>
      <t xml:space="preserve">                                                                   
</t>
    </r>
  </si>
  <si>
    <t>Денежные взыскания (штрафы) за нарушение законодательства в  области охраны окружающей среды</t>
  </si>
  <si>
    <t>116 25050 01 0000 140</t>
  </si>
  <si>
    <t>924</t>
  </si>
  <si>
    <t>Министерство  природных  ресурсов  Амурской  области</t>
  </si>
  <si>
    <t>116  90040 04 6000 140</t>
  </si>
  <si>
    <t>498</t>
  </si>
  <si>
    <t>Федеральная служба  по экологическому, технологическому технологическому и атомному надзору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</si>
  <si>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</si>
  <si>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116 21040 04 6000 140</t>
  </si>
  <si>
    <t>Федеральная  служба  судебных  приставов</t>
  </si>
  <si>
    <t>Денежные взыскания (штрафы)  за  нарушение  земельного  законодательства</t>
  </si>
  <si>
    <t>116  25060 01  6000 140</t>
  </si>
  <si>
    <t>Федеральная служба государственной регистрации, кадастра и картографии</t>
  </si>
  <si>
    <t>116 43000 01 6000 140</t>
  </si>
  <si>
    <t>192</t>
  </si>
  <si>
    <t>Федеральная  миграционная  служба</t>
  </si>
  <si>
    <t>116  90040 04 0000 140</t>
  </si>
  <si>
    <t>188</t>
  </si>
  <si>
    <t>Министерство  внутренних  дел  Российской  Федерации</t>
  </si>
  <si>
    <t>182</t>
  </si>
  <si>
    <t>116 06000 01 0000 140</t>
  </si>
  <si>
    <t xml:space="preserve">Денежные взыскания ( штрафы) за административные правонарушения в области налогов и сборов предусмотренные Кодексом РФ об административных правонарушениях </t>
  </si>
  <si>
    <t>116 03030 01 0000 140</t>
  </si>
  <si>
    <t>Денежные взыскания ( штрафы) за нарушение законодательства о налогах и сборах, предусмотренные ст.116,118, 119.1 п.1и2 ст.120, ст.125,126,128,129,129.1,132,133,134,135,135.1 НК РФ, а также  штрафы, взыскание которых осуществляется  на основание ранее действовавшей ст. 117 НК РФ.</t>
  </si>
  <si>
    <t>116 03010 01 0000 140</t>
  </si>
  <si>
    <t>Прочие  местные  налоги  и сборы, мобилизуемые  на территориях городских округов.</t>
  </si>
  <si>
    <t>109 07052 04 0000110</t>
  </si>
  <si>
    <t>Налог на рекламу, мобилизуемый  на территориях городских округов.</t>
  </si>
  <si>
    <t>109 07012 04 0000 110</t>
  </si>
  <si>
    <t>Земельный налог (по  обязательствам, возникшим  до 1  января  2006 года), мобилизуемый  на  территориях  городских  округов</t>
  </si>
  <si>
    <t>109 04052 04 0000 110</t>
  </si>
  <si>
    <t>Налог  на  имущество  предприятий</t>
  </si>
  <si>
    <t>109 04010 02 0000 110</t>
  </si>
  <si>
    <t>Налог на прибыль организаций, зачислявшийся до 1 января 2005года в местные бюджеты, мобилизуемый  на территориях  городских  округов.</t>
  </si>
  <si>
    <t>109 01020 04 0000 110</t>
  </si>
  <si>
    <t>Государственная пошлина по делам, рассматриваемым в судах общей юрисдикции, мировыми судьями (за  исключением   Верховного  суда  Российской Федерации)</t>
  </si>
  <si>
    <t>108 03010 01 0000 110</t>
  </si>
  <si>
    <t>Земельный налог,взимаемый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</si>
  <si>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106 06022 04 0000 110</t>
  </si>
  <si>
    <t>Земельный  налог, взимаемый  по  ставкам, установленным  в  соответствии с п/п1,п.1,ст. 394 НК РФ и применяемым  к  объектам  налогооблажения, расположенным  в  границах  городских  округов.</t>
  </si>
  <si>
    <t xml:space="preserve">106 06012 04 0000 110 </t>
  </si>
  <si>
    <t>Налог  на  имущество  физических  лиц, взимаемый  по  ставкам, применяемым  к  объектам  налогооблажения, расположенным  в  границах  городских  округов</t>
  </si>
  <si>
    <t xml:space="preserve">106 01020 04 0000 110 </t>
  </si>
  <si>
    <t>Единый  сельскохозяйственный  налог (за налоговые периоды, истекшие до 1 января 2011 года).</t>
  </si>
  <si>
    <t xml:space="preserve">106 03020 01 0000 110 </t>
  </si>
  <si>
    <t>Единый  сельскохозяйственный  налог</t>
  </si>
  <si>
    <t xml:space="preserve">105 03010 01 0000 110 </t>
  </si>
  <si>
    <t>Единый  налог  на  вменненый  доход для  отдельных  видов  деятельности (за налоговые периоды,  истекшие  до 1 января 2011 года).</t>
  </si>
  <si>
    <t xml:space="preserve">105 02020 02 0000 110 </t>
  </si>
  <si>
    <t>Единый  налог  на  вменненый  доход для  отдельных  видов  деятельности</t>
  </si>
  <si>
    <t xml:space="preserve">105 02010 02 0000 110 </t>
  </si>
  <si>
    <t>101 02040 01 0000 110</t>
  </si>
  <si>
    <t>101 02030 01 0000 110</t>
  </si>
  <si>
    <t>101 02020 01 0000 110</t>
  </si>
  <si>
    <t>101 02010 01 0000 110</t>
  </si>
  <si>
    <t>Федеральная  налоговая  служба</t>
  </si>
  <si>
    <t>116  90040 04 7000 140</t>
  </si>
  <si>
    <t>177</t>
  </si>
  <si>
    <t>Министерство  РФ  по  делам  гражданской  обороны, чрезвычайным  ситуациям  и  ликвидации  последствий  стихийных  бедствий</t>
  </si>
  <si>
    <t>Денежные   взыскания  (штрафы)  за  нарушение  законодательства  Российской  Федерации  о  размещении  заказов  на  поставки  товаров, выполнение  работ, оказание  услуг  для  нужд  городских  округов</t>
  </si>
  <si>
    <t>116  33040 04 6000 140</t>
  </si>
  <si>
    <t>161</t>
  </si>
  <si>
    <t>Федеральная  антимонопольная  служба</t>
  </si>
  <si>
    <t>150</t>
  </si>
  <si>
    <t>Федеральная  служба  по  труду  и  занятости</t>
  </si>
  <si>
    <t>Денежные взыскания (штрафы) за нарушение 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</si>
  <si>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116 28000 01 6000 140</t>
  </si>
  <si>
    <t>141</t>
  </si>
  <si>
    <t>Федеральная   служба  по  надзору  в  сфере  защиты  прав  потребителей  и  благополучия человека</t>
  </si>
  <si>
    <t>117</t>
  </si>
  <si>
    <t>Инспекция  государственного  строительного  надзора  Амурской области</t>
  </si>
  <si>
    <t>116</t>
  </si>
  <si>
    <t>Государственная  жилищная  инспекция   Амурской области</t>
  </si>
  <si>
    <t>106</t>
  </si>
  <si>
    <t>Федеральная  служба  по  надзору  в  сфере  транспорта</t>
  </si>
  <si>
    <t>081</t>
  </si>
  <si>
    <t>Денежные взыскания (штрафы)  за  нарушение    законодательства  об охране  и  использовании  животного  мира</t>
  </si>
  <si>
    <t>116  25030 01  6000 140</t>
  </si>
  <si>
    <t>Федеральная  служба  по  ветеринарному и  фитосанитарному  надзору</t>
  </si>
  <si>
    <t>048</t>
  </si>
  <si>
    <t>112 01050 01 6000 120</t>
  </si>
  <si>
    <t>112 01040 01 6000 120</t>
  </si>
  <si>
    <t>112 01030 01 6000 120</t>
  </si>
  <si>
    <t>112 01020 01 6000 120</t>
  </si>
  <si>
    <t>Плата за выбросы загрязняющих веществ в атмосферный  воздух стационарными объектами</t>
  </si>
  <si>
    <t>112 01010 01 6000 120</t>
  </si>
  <si>
    <t>Федеральная служба  по надзору  в сфере природопользования</t>
  </si>
  <si>
    <t>019</t>
  </si>
  <si>
    <t>Государственная  пошлина  за государственную  регистрацию  транспортных  средств и  иные  юридически значимые  действия, связанные   с изменениями  и выдачей  документов  на  транспортные  средства,  регистрационных  знаков, водительских удостоверений</t>
  </si>
  <si>
    <t>108 07140 01  0000 110</t>
  </si>
  <si>
    <t>Государственная  инспекция  по  надзору   за  техническим   состояниям  самоходных  машин  и  других  видов  техники  Амурской  области (Гостехнадзор)</t>
  </si>
  <si>
    <t xml:space="preserve">Перечень  и  коды  главных  администраторов доходов  местного  бюджета- органов    государственной  власти ( органов  государственной  власти  Российской  Федерации, органов государственной  власти  субъекта  Российской  Федерации), а  также  закрепляемые  за  ними виды (подвиды)  доходов  местного  бюджета  на 2013 год и плановый период 2014 и 2015 годов </t>
  </si>
  <si>
    <t>________   №________</t>
  </si>
  <si>
    <t>к   решению  Белогорского городского Совета народных депутатов</t>
  </si>
  <si>
    <r>
      <rPr>
        <b/>
        <sz val="13"/>
        <rFont val="Times New Roman"/>
        <family val="1"/>
      </rPr>
      <t xml:space="preserve">Приложение № 6  </t>
    </r>
    <r>
      <rPr>
        <sz val="13"/>
        <rFont val="Times New Roman"/>
        <family val="1"/>
      </rPr>
      <t xml:space="preserve">                                                                   
</t>
    </r>
  </si>
  <si>
    <t>ВСЕГО:</t>
  </si>
  <si>
    <t>Итого по разделу 7:</t>
  </si>
  <si>
    <t>7.1.</t>
  </si>
  <si>
    <t>7. Муниципальное казенное учреждение "Комитет имущественных отношений Администрации города Белогорск"</t>
  </si>
  <si>
    <t>Итого по разделу 6:</t>
  </si>
  <si>
    <t>6.2</t>
  </si>
  <si>
    <t>ГЦП "Развитие и сохранение культуры и искусства  г.Белогорска на 2012-2015 годы"</t>
  </si>
  <si>
    <t>6.1.</t>
  </si>
  <si>
    <t>6. Муниципальное казенное учреждение "Управление культуры Администрации г.Белогорск"</t>
  </si>
  <si>
    <t>Итого по разделу 5:</t>
  </si>
  <si>
    <t>ГЦП "Профилактика терроризма и экстремизма на территории муниципального образования г. Белогорск на 2012-2013 годы"</t>
  </si>
  <si>
    <t>5.6</t>
  </si>
  <si>
    <t>5.5</t>
  </si>
  <si>
    <t>в том числе:</t>
  </si>
  <si>
    <t>5.4</t>
  </si>
  <si>
    <t>5.3</t>
  </si>
  <si>
    <t>ГЦП "Профилактика правонарушений в г. Белогорск на 2013-2015 годы"</t>
  </si>
  <si>
    <t>5.2</t>
  </si>
  <si>
    <t>ГЦП "Развитие  образования  г. Белогорск на 2011-2015 годы"</t>
  </si>
  <si>
    <t>5.1.</t>
  </si>
  <si>
    <t>5. Муниципальное казенное учреждение "Комитет по образованию, делам молодежи Администрации города Белогорск"</t>
  </si>
  <si>
    <t>Итого по разделу 4:</t>
  </si>
  <si>
    <t>ГЦП " Накопление имущества радиационной, химической, биологической и медицинской  защиты в запасе города Белогорск в период с 2009 по 2021 годы"</t>
  </si>
  <si>
    <t>4.1.</t>
  </si>
  <si>
    <t>4. Муниципальное казенное учреждение "Управление по делам гражданской обороны и чрезвычайным ситуациям города Белогорск"</t>
  </si>
  <si>
    <t>Итого по разделу 3:</t>
  </si>
  <si>
    <t>ГЦП "Социальное и экономическое развитие с.Низинное муниципального образования города Белогорск на 2011-2013 годы"</t>
  </si>
  <si>
    <t>3.2</t>
  </si>
  <si>
    <t>3.1</t>
  </si>
  <si>
    <t xml:space="preserve">   3. Муниципальное казенное учреждение "Управление по физической культуре и спорту Администрации города Белогорск"</t>
  </si>
  <si>
    <t>Итого по разделу 2:</t>
  </si>
  <si>
    <t>2.10</t>
  </si>
  <si>
    <t>2.9</t>
  </si>
  <si>
    <t>2.8</t>
  </si>
  <si>
    <t>ГЦП "Развитие наружного освещения города Белогорск на 2011-2015 годы"</t>
  </si>
  <si>
    <t>2.7</t>
  </si>
  <si>
    <t>2.6</t>
  </si>
  <si>
    <t>2.5</t>
  </si>
  <si>
    <t>2.4</t>
  </si>
  <si>
    <t>2.3</t>
  </si>
  <si>
    <t>ГЦП "Реформирование и модернизация жилищно-коммунального комплекса г.Белогорск на 2009-2015 годы"</t>
  </si>
  <si>
    <t>2.2</t>
  </si>
  <si>
    <t>ГЦП "Развитие дорожной сети  г.  Белогорска на 2009-2017 годы"</t>
  </si>
  <si>
    <t>2.1</t>
  </si>
  <si>
    <t>2. Муниципальное казенное учреждение "Управление жилищно-коммунального хозяйства Администрации города Белогорск"</t>
  </si>
  <si>
    <t>Итого по разделу 1:</t>
  </si>
  <si>
    <t>1.7</t>
  </si>
  <si>
    <t>1.6</t>
  </si>
  <si>
    <t>1.5</t>
  </si>
  <si>
    <t>1.4</t>
  </si>
  <si>
    <t>1.3</t>
  </si>
  <si>
    <t>1.2</t>
  </si>
  <si>
    <t>ГЦП "Создание условий для развития малого и среднего бизнеса в г.Белогорске на 2011-2015 годы"</t>
  </si>
  <si>
    <t>1.1</t>
  </si>
  <si>
    <t>1.  Администрация города Белогорск</t>
  </si>
  <si>
    <t>План на 2013 год</t>
  </si>
  <si>
    <t>Наименование  раздела/программы</t>
  </si>
  <si>
    <t>№ п/п</t>
  </si>
  <si>
    <t>предусмотренных к финансированию из местного бюджета на 2013 год</t>
  </si>
  <si>
    <t>долгосрочных городских целевых программ,</t>
  </si>
  <si>
    <t>ПЕРЕЧЕНЬ</t>
  </si>
  <si>
    <t xml:space="preserve">__________ № ________
</t>
  </si>
  <si>
    <t>к решению Белогорского  городского Совета народных депутатов</t>
  </si>
  <si>
    <t>Приложение № 7</t>
  </si>
  <si>
    <t>6.1</t>
  </si>
  <si>
    <t>5.1</t>
  </si>
  <si>
    <t>4.1</t>
  </si>
  <si>
    <t>ГЦП "Обеспечение беспрепятственного доступа инвалидов к информации и объектам социальной инфраструктуры в г. Белогорск на 2013-2015 годы"</t>
  </si>
  <si>
    <t>ГЦП "Обеспечение безопасности дорожного движения в городе  Белогорске на 2013-2020 годы"</t>
  </si>
  <si>
    <t>ГЦП "Развитие наружного освещения города  Белогорск на 2011-2015 годы"</t>
  </si>
  <si>
    <t>План на 2015 год</t>
  </si>
  <si>
    <t>План на 2014 год</t>
  </si>
  <si>
    <t xml:space="preserve">предусмотренных к финансированию из местного бюджета на плановый период  2014 и 2015 годов </t>
  </si>
  <si>
    <t>Приложение № 7.1</t>
  </si>
  <si>
    <t>-погашение</t>
  </si>
  <si>
    <t>-привлечение</t>
  </si>
  <si>
    <t>Кредиты, привлекаемые  от  других  бюджетов бюджетной  системы  Российской  Федерации</t>
  </si>
  <si>
    <t>Кредиты  от кредитных  организаций</t>
  </si>
  <si>
    <t>в  том  числе</t>
  </si>
  <si>
    <t>Муниципальные  внутренние  заимствования</t>
  </si>
  <si>
    <t xml:space="preserve">  муниципального образования г. Белогорск  на  2013 год</t>
  </si>
  <si>
    <t xml:space="preserve">Программа муниципальных  внутренних  заимствований  </t>
  </si>
  <si>
    <t>______________ № ________</t>
  </si>
  <si>
    <r>
      <rPr>
        <b/>
        <sz val="13"/>
        <rFont val="Times New Roman"/>
        <family val="1"/>
      </rPr>
      <t xml:space="preserve">Приложение № 8  </t>
    </r>
    <r>
      <rPr>
        <sz val="13"/>
        <rFont val="Times New Roman"/>
        <family val="1"/>
      </rPr>
      <t xml:space="preserve">                                                                   
</t>
    </r>
  </si>
  <si>
    <t xml:space="preserve"> муниципального образования г. Белогорск на  плановый перид  2014 и 2015 годов</t>
  </si>
  <si>
    <r>
      <rPr>
        <b/>
        <sz val="13"/>
        <rFont val="Times New Roman"/>
        <family val="1"/>
      </rPr>
      <t xml:space="preserve">Приложение № 8.1  </t>
    </r>
    <r>
      <rPr>
        <sz val="13"/>
        <rFont val="Times New Roman"/>
        <family val="1"/>
      </rPr>
      <t xml:space="preserve">                                                                   
</t>
    </r>
  </si>
  <si>
    <t>МУП "Белогорсктехинвентаризация"</t>
  </si>
  <si>
    <t>2.</t>
  </si>
  <si>
    <t>Прочие предприятия</t>
  </si>
  <si>
    <t>МУП  "Экспресс г. Белогорска"</t>
  </si>
  <si>
    <t>1.</t>
  </si>
  <si>
    <t>Предприятия торговли и общественного питания</t>
  </si>
  <si>
    <t>Норматив отчисления</t>
  </si>
  <si>
    <t>Наименование муниципального унитарного предприятия</t>
  </si>
  <si>
    <t>№  п/п</t>
  </si>
  <si>
    <t xml:space="preserve">  платежей на 2013 год и плановый период 2014 и 2015 годов</t>
  </si>
  <si>
    <t xml:space="preserve"> остающейся после уплаты налогов и иных обязательных</t>
  </si>
  <si>
    <t>отчисления части прибыли муниципальных унитарных предприятий,</t>
  </si>
  <si>
    <t>Нормативы</t>
  </si>
  <si>
    <t xml:space="preserve"> __________  №_____________</t>
  </si>
  <si>
    <t>Приложение № 9</t>
  </si>
  <si>
    <t>Предоставление единовременной денежной выплаты при передаче ребенка на воспитание в семью</t>
  </si>
  <si>
    <t>Дополнительные гарантии по социальной поддержке детей-сирот и детей, оставшихся без попечения родителей, за счет средств областного бюджета</t>
  </si>
  <si>
    <t>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</si>
  <si>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2. МУ "Комитет по образованию, делам молодежи" администрации г. Белогорска</t>
  </si>
  <si>
    <t>1. Администрация города Белогорск</t>
  </si>
  <si>
    <t xml:space="preserve">Наименование  </t>
  </si>
  <si>
    <t>тыс. руб.</t>
  </si>
  <si>
    <t>публичных нормативных обязательств</t>
  </si>
  <si>
    <t xml:space="preserve">____________ № _______   
</t>
  </si>
  <si>
    <t>Приложение №10</t>
  </si>
  <si>
    <t xml:space="preserve">предусмотренных к финансированию из местного бюджета на плановый период 2014 и 2015 годов </t>
  </si>
  <si>
    <t>Приложение №10.1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</si>
</sst>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"/>
    <numFmt numFmtId="171" formatCode="0.0000"/>
    <numFmt numFmtId="172" formatCode="_-* #,##0.0_р_._-;\-* #,##0.0_р_._-;_-* &quot;-&quot;??_р_._-;_-@_-"/>
    <numFmt numFmtId="173" formatCode="#,##0.0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3" fillId="31" borderId="8" applyNumberFormat="0" applyFont="0" applyAlignment="0" applyProtection="0"/>
    <xf numFmtId="0" fontId="13" fillId="31" borderId="8" applyNumberFormat="0" applyFont="0" applyAlignment="0" applyProtection="0"/>
    <xf numFmtId="0" fontId="13" fillId="31" borderId="8" applyNumberFormat="0" applyFont="0" applyAlignment="0" applyProtection="0"/>
    <xf numFmtId="0" fontId="13" fillId="31" borderId="8" applyNumberFormat="0" applyFont="0" applyAlignment="0" applyProtection="0"/>
    <xf numFmtId="0" fontId="13" fillId="31" borderId="8" applyNumberFormat="0" applyFont="0" applyAlignment="0" applyProtection="0"/>
    <xf numFmtId="0" fontId="13" fillId="31" borderId="8" applyNumberFormat="0" applyFont="0" applyAlignment="0" applyProtection="0"/>
    <xf numFmtId="0" fontId="13" fillId="31" borderId="8" applyNumberFormat="0" applyFont="0" applyAlignment="0" applyProtection="0"/>
    <xf numFmtId="0" fontId="13" fillId="31" borderId="8" applyNumberFormat="0" applyFont="0" applyAlignment="0" applyProtection="0"/>
    <xf numFmtId="0" fontId="13" fillId="31" borderId="8" applyNumberFormat="0" applyFont="0" applyAlignment="0" applyProtection="0"/>
    <xf numFmtId="0" fontId="13" fillId="31" borderId="8" applyNumberFormat="0" applyFont="0" applyAlignment="0" applyProtection="0"/>
    <xf numFmtId="0" fontId="13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Border="1" applyAlignment="1">
      <alignment horizontal="right" vertical="top"/>
    </xf>
    <xf numFmtId="49" fontId="10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0" fontId="5" fillId="0" borderId="0" xfId="0" applyNumberFormat="1" applyFont="1" applyAlignment="1">
      <alignment horizontal="center" vertical="top"/>
    </xf>
    <xf numFmtId="0" fontId="0" fillId="0" borderId="0" xfId="0" applyBorder="1" applyAlignment="1">
      <alignment vertical="top"/>
    </xf>
    <xf numFmtId="49" fontId="9" fillId="0" borderId="10" xfId="0" applyNumberFormat="1" applyFont="1" applyFill="1" applyBorder="1" applyAlignment="1">
      <alignment horizontal="right" vertical="top"/>
    </xf>
    <xf numFmtId="164" fontId="3" fillId="0" borderId="10" xfId="0" applyNumberFormat="1" applyFont="1" applyBorder="1" applyAlignment="1">
      <alignment vertical="top"/>
    </xf>
    <xf numFmtId="164" fontId="6" fillId="0" borderId="10" xfId="0" applyNumberFormat="1" applyFont="1" applyFill="1" applyBorder="1" applyAlignment="1">
      <alignment vertical="top"/>
    </xf>
    <xf numFmtId="164" fontId="5" fillId="0" borderId="10" xfId="0" applyNumberFormat="1" applyFont="1" applyBorder="1" applyAlignment="1">
      <alignment vertical="top"/>
    </xf>
    <xf numFmtId="164" fontId="5" fillId="0" borderId="10" xfId="0" applyNumberFormat="1" applyFont="1" applyFill="1" applyBorder="1" applyAlignment="1">
      <alignment vertical="top"/>
    </xf>
    <xf numFmtId="164" fontId="5" fillId="0" borderId="10" xfId="0" applyNumberFormat="1" applyFont="1" applyFill="1" applyBorder="1" applyAlignment="1">
      <alignment horizontal="right" vertical="top"/>
    </xf>
    <xf numFmtId="164" fontId="3" fillId="0" borderId="10" xfId="0" applyNumberFormat="1" applyFont="1" applyFill="1" applyBorder="1" applyAlignment="1">
      <alignment vertical="top"/>
    </xf>
    <xf numFmtId="164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horizontal="right" vertical="top"/>
    </xf>
    <xf numFmtId="164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4" fontId="0" fillId="0" borderId="0" xfId="0" applyNumberFormat="1" applyFill="1" applyAlignment="1">
      <alignment vertical="top"/>
    </xf>
    <xf numFmtId="173" fontId="3" fillId="0" borderId="10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164" fontId="5" fillId="33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NumberFormat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" fillId="0" borderId="0" xfId="0" applyNumberFormat="1" applyFont="1" applyAlignment="1">
      <alignment horizontal="left" vertical="center" wrapText="1" indent="11"/>
    </xf>
    <xf numFmtId="0" fontId="5" fillId="0" borderId="0" xfId="0" applyNumberFormat="1" applyFont="1" applyAlignment="1">
      <alignment horizontal="left" vertical="center" wrapText="1" indent="1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0" xfId="0" applyNumberFormat="1" applyFont="1" applyAlignment="1">
      <alignment horizontal="left" vertical="center" wrapText="1" indent="18"/>
    </xf>
    <xf numFmtId="0" fontId="4" fillId="0" borderId="0" xfId="0" applyNumberFormat="1" applyFont="1" applyAlignment="1">
      <alignment horizontal="left" vertical="center" wrapText="1" indent="18"/>
    </xf>
    <xf numFmtId="164" fontId="0" fillId="0" borderId="0" xfId="0" applyNumberFormat="1" applyAlignment="1">
      <alignment/>
    </xf>
    <xf numFmtId="173" fontId="68" fillId="0" borderId="10" xfId="0" applyNumberFormat="1" applyFont="1" applyFill="1" applyBorder="1" applyAlignment="1">
      <alignment/>
    </xf>
    <xf numFmtId="49" fontId="69" fillId="0" borderId="13" xfId="0" applyNumberFormat="1" applyFont="1" applyBorder="1" applyAlignment="1">
      <alignment horizontal="left" wrapText="1"/>
    </xf>
    <xf numFmtId="49" fontId="69" fillId="0" borderId="11" xfId="0" applyNumberFormat="1" applyFont="1" applyBorder="1" applyAlignment="1">
      <alignment horizontal="left" wrapText="1"/>
    </xf>
    <xf numFmtId="173" fontId="70" fillId="0" borderId="10" xfId="0" applyNumberFormat="1" applyFont="1" applyFill="1" applyBorder="1" applyAlignment="1">
      <alignment/>
    </xf>
    <xf numFmtId="0" fontId="33" fillId="0" borderId="10" xfId="0" applyFont="1" applyBorder="1" applyAlignment="1">
      <alignment horizontal="left" vertical="top" wrapText="1"/>
    </xf>
    <xf numFmtId="49" fontId="70" fillId="0" borderId="10" xfId="0" applyNumberFormat="1" applyFont="1" applyBorder="1" applyAlignment="1">
      <alignment vertical="top"/>
    </xf>
    <xf numFmtId="49" fontId="71" fillId="0" borderId="10" xfId="0" applyNumberFormat="1" applyFont="1" applyBorder="1" applyAlignment="1">
      <alignment vertical="top" wrapText="1"/>
    </xf>
    <xf numFmtId="49" fontId="69" fillId="0" borderId="10" xfId="0" applyNumberFormat="1" applyFont="1" applyBorder="1" applyAlignment="1">
      <alignment vertical="top" wrapText="1"/>
    </xf>
    <xf numFmtId="49" fontId="68" fillId="0" borderId="10" xfId="0" applyNumberFormat="1" applyFont="1" applyBorder="1" applyAlignment="1">
      <alignment vertical="top"/>
    </xf>
    <xf numFmtId="49" fontId="71" fillId="0" borderId="10" xfId="0" applyNumberFormat="1" applyFont="1" applyBorder="1" applyAlignment="1">
      <alignment horizontal="left" vertical="top" wrapText="1"/>
    </xf>
    <xf numFmtId="173" fontId="68" fillId="0" borderId="10" xfId="0" applyNumberFormat="1" applyFont="1" applyBorder="1" applyAlignment="1">
      <alignment/>
    </xf>
    <xf numFmtId="173" fontId="70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justify" vertical="top" wrapText="1"/>
    </xf>
    <xf numFmtId="0" fontId="71" fillId="0" borderId="10" xfId="0" applyFont="1" applyBorder="1" applyAlignment="1">
      <alignment horizontal="center" vertical="center" wrapText="1"/>
    </xf>
    <xf numFmtId="49" fontId="7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72" fillId="0" borderId="0" xfId="0" applyFont="1" applyAlignment="1">
      <alignment horizontal="right"/>
    </xf>
    <xf numFmtId="0" fontId="71" fillId="0" borderId="0" xfId="0" applyFont="1" applyAlignment="1">
      <alignment/>
    </xf>
    <xf numFmtId="0" fontId="68" fillId="0" borderId="0" xfId="0" applyFont="1" applyAlignment="1">
      <alignment horizontal="center"/>
    </xf>
    <xf numFmtId="0" fontId="73" fillId="0" borderId="0" xfId="0" applyFont="1" applyAlignment="1">
      <alignment horizontal="left" indent="24"/>
    </xf>
    <xf numFmtId="0" fontId="5" fillId="0" borderId="0" xfId="0" applyFont="1" applyAlignment="1">
      <alignment/>
    </xf>
    <xf numFmtId="0" fontId="68" fillId="0" borderId="0" xfId="0" applyFont="1" applyAlignment="1">
      <alignment horizontal="left" indent="24"/>
    </xf>
    <xf numFmtId="0" fontId="74" fillId="0" borderId="0" xfId="0" applyFont="1" applyAlignment="1">
      <alignment/>
    </xf>
    <xf numFmtId="0" fontId="73" fillId="0" borderId="0" xfId="0" applyFont="1" applyAlignment="1">
      <alignment horizontal="left" indent="32"/>
    </xf>
    <xf numFmtId="0" fontId="68" fillId="0" borderId="0" xfId="0" applyFont="1" applyAlignment="1">
      <alignment horizontal="left" indent="32"/>
    </xf>
    <xf numFmtId="0" fontId="37" fillId="0" borderId="10" xfId="0" applyFont="1" applyBorder="1" applyAlignment="1">
      <alignment horizontal="justify" vertical="top" wrapText="1"/>
    </xf>
    <xf numFmtId="0" fontId="37" fillId="0" borderId="10" xfId="0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left" vertical="top" wrapText="1"/>
    </xf>
    <xf numFmtId="49" fontId="30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left" wrapText="1" indent="7"/>
    </xf>
    <xf numFmtId="0" fontId="33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top" wrapText="1" indent="7"/>
    </xf>
    <xf numFmtId="3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33" fillId="0" borderId="0" xfId="0" applyFont="1" applyFill="1" applyAlignment="1">
      <alignment/>
    </xf>
    <xf numFmtId="164" fontId="39" fillId="0" borderId="0" xfId="0" applyNumberFormat="1" applyFont="1" applyFill="1" applyBorder="1" applyAlignment="1">
      <alignment/>
    </xf>
    <xf numFmtId="0" fontId="33" fillId="0" borderId="0" xfId="0" applyFont="1" applyBorder="1" applyAlignment="1">
      <alignment vertical="top" wrapText="1"/>
    </xf>
    <xf numFmtId="49" fontId="33" fillId="0" borderId="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37" fillId="0" borderId="0" xfId="0" applyFont="1" applyBorder="1" applyAlignment="1">
      <alignment/>
    </xf>
    <xf numFmtId="164" fontId="37" fillId="0" borderId="10" xfId="0" applyNumberFormat="1" applyFont="1" applyFill="1" applyBorder="1" applyAlignment="1">
      <alignment horizontal="right" vertical="center"/>
    </xf>
    <xf numFmtId="49" fontId="32" fillId="0" borderId="10" xfId="0" applyNumberFormat="1" applyFont="1" applyBorder="1" applyAlignment="1">
      <alignment wrapText="1"/>
    </xf>
    <xf numFmtId="49" fontId="33" fillId="0" borderId="10" xfId="0" applyNumberFormat="1" applyFont="1" applyBorder="1" applyAlignment="1">
      <alignment horizontal="center" vertical="center"/>
    </xf>
    <xf numFmtId="164" fontId="37" fillId="0" borderId="14" xfId="0" applyNumberFormat="1" applyFont="1" applyFill="1" applyBorder="1" applyAlignment="1">
      <alignment horizontal="right" vertical="center"/>
    </xf>
    <xf numFmtId="0" fontId="37" fillId="34" borderId="0" xfId="0" applyFont="1" applyFill="1" applyBorder="1" applyAlignment="1">
      <alignment vertical="center" wrapText="1"/>
    </xf>
    <xf numFmtId="49" fontId="33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right" vertical="center"/>
    </xf>
    <xf numFmtId="0" fontId="4" fillId="34" borderId="15" xfId="0" applyFont="1" applyFill="1" applyBorder="1" applyAlignment="1">
      <alignment vertical="center" wrapText="1"/>
    </xf>
    <xf numFmtId="49" fontId="39" fillId="0" borderId="15" xfId="0" applyNumberFormat="1" applyFont="1" applyBorder="1" applyAlignment="1">
      <alignment horizontal="center" vertical="center"/>
    </xf>
    <xf numFmtId="164" fontId="37" fillId="0" borderId="16" xfId="0" applyNumberFormat="1" applyFont="1" applyFill="1" applyBorder="1" applyAlignment="1">
      <alignment horizontal="right" vertical="center"/>
    </xf>
    <xf numFmtId="0" fontId="37" fillId="0" borderId="17" xfId="0" applyFont="1" applyFill="1" applyBorder="1" applyAlignment="1">
      <alignment vertical="center" wrapText="1"/>
    </xf>
    <xf numFmtId="49" fontId="33" fillId="0" borderId="16" xfId="0" applyNumberFormat="1" applyFont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34" borderId="0" xfId="0" applyFont="1" applyFill="1" applyBorder="1" applyAlignment="1">
      <alignment vertical="center" wrapText="1"/>
    </xf>
    <xf numFmtId="49" fontId="39" fillId="0" borderId="14" xfId="0" applyNumberFormat="1" applyFont="1" applyBorder="1" applyAlignment="1">
      <alignment horizontal="center" vertical="center"/>
    </xf>
    <xf numFmtId="164" fontId="37" fillId="0" borderId="18" xfId="0" applyNumberFormat="1" applyFont="1" applyFill="1" applyBorder="1" applyAlignment="1">
      <alignment horizontal="right" vertical="center"/>
    </xf>
    <xf numFmtId="0" fontId="37" fillId="0" borderId="16" xfId="0" applyFont="1" applyFill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164" fontId="37" fillId="0" borderId="14" xfId="0" applyNumberFormat="1" applyFont="1" applyBorder="1" applyAlignment="1">
      <alignment horizontal="right" vertical="center"/>
    </xf>
    <xf numFmtId="0" fontId="37" fillId="0" borderId="0" xfId="0" applyFont="1" applyFill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164" fontId="4" fillId="0" borderId="15" xfId="0" applyNumberFormat="1" applyFont="1" applyBorder="1" applyAlignment="1">
      <alignment horizontal="right" vertical="center"/>
    </xf>
    <xf numFmtId="164" fontId="37" fillId="0" borderId="20" xfId="0" applyNumberFormat="1" applyFont="1" applyBorder="1" applyAlignment="1">
      <alignment horizontal="right" vertical="center"/>
    </xf>
    <xf numFmtId="0" fontId="37" fillId="0" borderId="14" xfId="0" applyFont="1" applyFill="1" applyBorder="1" applyAlignment="1">
      <alignment vertical="center" wrapText="1"/>
    </xf>
    <xf numFmtId="49" fontId="33" fillId="0" borderId="21" xfId="0" applyNumberFormat="1" applyFont="1" applyFill="1" applyBorder="1" applyAlignment="1">
      <alignment horizontal="center" vertical="center"/>
    </xf>
    <xf numFmtId="164" fontId="4" fillId="0" borderId="2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 wrapText="1"/>
    </xf>
    <xf numFmtId="49" fontId="39" fillId="0" borderId="21" xfId="0" applyNumberFormat="1" applyFont="1" applyBorder="1" applyAlignment="1">
      <alignment horizontal="center" vertical="center"/>
    </xf>
    <xf numFmtId="164" fontId="37" fillId="0" borderId="18" xfId="0" applyNumberFormat="1" applyFont="1" applyBorder="1" applyAlignment="1">
      <alignment horizontal="right" vertical="center"/>
    </xf>
    <xf numFmtId="49" fontId="33" fillId="0" borderId="16" xfId="0" applyNumberFormat="1" applyFont="1" applyFill="1" applyBorder="1" applyAlignment="1">
      <alignment horizontal="center" vertical="center"/>
    </xf>
    <xf numFmtId="164" fontId="4" fillId="0" borderId="22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0" fontId="37" fillId="0" borderId="23" xfId="0" applyFont="1" applyFill="1" applyBorder="1" applyAlignment="1">
      <alignment vertical="top" wrapText="1"/>
    </xf>
    <xf numFmtId="49" fontId="33" fillId="0" borderId="23" xfId="0" applyNumberFormat="1" applyFont="1" applyBorder="1" applyAlignment="1">
      <alignment horizontal="center" vertical="top"/>
    </xf>
    <xf numFmtId="0" fontId="37" fillId="0" borderId="21" xfId="0" applyFont="1" applyBorder="1" applyAlignment="1">
      <alignment vertical="top" wrapText="1"/>
    </xf>
    <xf numFmtId="49" fontId="33" fillId="0" borderId="21" xfId="0" applyNumberFormat="1" applyFont="1" applyBorder="1" applyAlignment="1">
      <alignment horizontal="center" vertical="top"/>
    </xf>
    <xf numFmtId="164" fontId="4" fillId="0" borderId="14" xfId="0" applyNumberFormat="1" applyFont="1" applyBorder="1" applyAlignment="1">
      <alignment horizontal="right" vertical="center"/>
    </xf>
    <xf numFmtId="0" fontId="4" fillId="0" borderId="21" xfId="0" applyFont="1" applyFill="1" applyBorder="1" applyAlignment="1">
      <alignment vertical="top" wrapText="1"/>
    </xf>
    <xf numFmtId="49" fontId="39" fillId="0" borderId="21" xfId="0" applyNumberFormat="1" applyFont="1" applyBorder="1" applyAlignment="1">
      <alignment horizontal="center" vertical="top"/>
    </xf>
    <xf numFmtId="0" fontId="37" fillId="0" borderId="16" xfId="0" applyFont="1" applyBorder="1" applyAlignment="1">
      <alignment vertical="center" wrapText="1"/>
    </xf>
    <xf numFmtId="49" fontId="33" fillId="0" borderId="23" xfId="0" applyNumberFormat="1" applyFont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 wrapText="1"/>
    </xf>
    <xf numFmtId="49" fontId="39" fillId="0" borderId="24" xfId="0" applyNumberFormat="1" applyFont="1" applyBorder="1" applyAlignment="1">
      <alignment horizontal="center" vertical="center"/>
    </xf>
    <xf numFmtId="164" fontId="37" fillId="0" borderId="20" xfId="0" applyNumberFormat="1" applyFont="1" applyFill="1" applyBorder="1" applyAlignment="1">
      <alignment horizontal="right" vertical="center"/>
    </xf>
    <xf numFmtId="49" fontId="33" fillId="0" borderId="21" xfId="0" applyNumberFormat="1" applyFont="1" applyBorder="1" applyAlignment="1">
      <alignment horizontal="center" vertical="center"/>
    </xf>
    <xf numFmtId="0" fontId="37" fillId="34" borderId="14" xfId="0" applyFont="1" applyFill="1" applyBorder="1" applyAlignment="1">
      <alignment vertical="center" wrapText="1"/>
    </xf>
    <xf numFmtId="0" fontId="34" fillId="33" borderId="14" xfId="0" applyFont="1" applyFill="1" applyBorder="1" applyAlignment="1">
      <alignment vertical="center" wrapText="1"/>
    </xf>
    <xf numFmtId="164" fontId="37" fillId="34" borderId="20" xfId="0" applyNumberFormat="1" applyFont="1" applyFill="1" applyBorder="1" applyAlignment="1">
      <alignment horizontal="right" vertical="center"/>
    </xf>
    <xf numFmtId="0" fontId="37" fillId="0" borderId="14" xfId="0" applyFont="1" applyFill="1" applyBorder="1" applyAlignment="1">
      <alignment vertical="top" wrapText="1"/>
    </xf>
    <xf numFmtId="49" fontId="33" fillId="0" borderId="21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9" fontId="39" fillId="0" borderId="24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49" fontId="39" fillId="0" borderId="24" xfId="0" applyNumberFormat="1" applyFont="1" applyBorder="1" applyAlignment="1">
      <alignment horizontal="center" vertical="top"/>
    </xf>
    <xf numFmtId="0" fontId="37" fillId="0" borderId="14" xfId="0" applyFont="1" applyFill="1" applyBorder="1" applyAlignment="1">
      <alignment horizontal="left" vertical="top" wrapText="1"/>
    </xf>
    <xf numFmtId="0" fontId="37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33" fillId="0" borderId="1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/>
    </xf>
    <xf numFmtId="0" fontId="37" fillId="0" borderId="17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3" fillId="0" borderId="0" xfId="0" applyFont="1" applyFill="1" applyAlignment="1">
      <alignment horizontal="left" wrapText="1"/>
    </xf>
    <xf numFmtId="0" fontId="38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33" fillId="0" borderId="0" xfId="0" applyFont="1" applyFill="1" applyAlignment="1">
      <alignment horizontal="right"/>
    </xf>
    <xf numFmtId="164" fontId="33" fillId="0" borderId="0" xfId="0" applyNumberFormat="1" applyFont="1" applyFill="1" applyAlignment="1">
      <alignment/>
    </xf>
    <xf numFmtId="0" fontId="39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49" fontId="33" fillId="0" borderId="0" xfId="0" applyNumberFormat="1" applyFont="1" applyFill="1" applyBorder="1" applyAlignment="1">
      <alignment vertical="top" wrapText="1"/>
    </xf>
    <xf numFmtId="164" fontId="39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right"/>
    </xf>
    <xf numFmtId="0" fontId="33" fillId="0" borderId="10" xfId="0" applyFont="1" applyFill="1" applyBorder="1" applyAlignment="1">
      <alignment/>
    </xf>
    <xf numFmtId="49" fontId="33" fillId="0" borderId="10" xfId="0" applyNumberFormat="1" applyFont="1" applyFill="1" applyBorder="1" applyAlignment="1">
      <alignment vertical="top" wrapText="1"/>
    </xf>
    <xf numFmtId="0" fontId="39" fillId="0" borderId="10" xfId="0" applyFont="1" applyFill="1" applyBorder="1" applyAlignment="1">
      <alignment vertical="center"/>
    </xf>
    <xf numFmtId="164" fontId="41" fillId="0" borderId="10" xfId="0" applyNumberFormat="1" applyFont="1" applyFill="1" applyBorder="1" applyAlignment="1">
      <alignment horizontal="right" vertical="top"/>
    </xf>
    <xf numFmtId="49" fontId="42" fillId="0" borderId="10" xfId="0" applyNumberFormat="1" applyFont="1" applyFill="1" applyBorder="1" applyAlignment="1">
      <alignment horizontal="right" vertical="top" wrapText="1"/>
    </xf>
    <xf numFmtId="49" fontId="41" fillId="0" borderId="10" xfId="0" applyNumberFormat="1" applyFont="1" applyFill="1" applyBorder="1" applyAlignment="1">
      <alignment horizontal="center" vertical="top"/>
    </xf>
    <xf numFmtId="49" fontId="42" fillId="0" borderId="10" xfId="0" applyNumberFormat="1" applyFont="1" applyFill="1" applyBorder="1" applyAlignment="1">
      <alignment vertical="top" wrapText="1"/>
    </xf>
    <xf numFmtId="0" fontId="41" fillId="0" borderId="10" xfId="0" applyFont="1" applyFill="1" applyBorder="1" applyAlignment="1">
      <alignment vertical="top" wrapText="1"/>
    </xf>
    <xf numFmtId="49" fontId="41" fillId="0" borderId="10" xfId="0" applyNumberFormat="1" applyFont="1" applyFill="1" applyBorder="1" applyAlignment="1">
      <alignment horizontal="right" vertical="top"/>
    </xf>
    <xf numFmtId="0" fontId="41" fillId="0" borderId="10" xfId="0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right" vertical="top"/>
    </xf>
    <xf numFmtId="0" fontId="42" fillId="0" borderId="10" xfId="0" applyFont="1" applyFill="1" applyBorder="1" applyAlignment="1">
      <alignment horizontal="center" vertical="top" wrapText="1"/>
    </xf>
    <xf numFmtId="49" fontId="42" fillId="0" borderId="10" xfId="0" applyNumberFormat="1" applyFont="1" applyFill="1" applyBorder="1" applyAlignment="1">
      <alignment horizontal="center" vertical="top"/>
    </xf>
    <xf numFmtId="164" fontId="39" fillId="0" borderId="10" xfId="0" applyNumberFormat="1" applyFont="1" applyFill="1" applyBorder="1" applyAlignment="1">
      <alignment horizontal="right" vertical="top"/>
    </xf>
    <xf numFmtId="0" fontId="41" fillId="0" borderId="10" xfId="0" applyFont="1" applyFill="1" applyBorder="1" applyAlignment="1">
      <alignment horizontal="center" vertical="top"/>
    </xf>
    <xf numFmtId="49" fontId="39" fillId="0" borderId="10" xfId="0" applyNumberFormat="1" applyFont="1" applyFill="1" applyBorder="1" applyAlignment="1">
      <alignment horizontal="center" vertical="top"/>
    </xf>
    <xf numFmtId="0" fontId="39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right" vertical="top" shrinkToFit="1"/>
    </xf>
    <xf numFmtId="49" fontId="41" fillId="0" borderId="10" xfId="0" applyNumberFormat="1" applyFont="1" applyFill="1" applyBorder="1" applyAlignment="1">
      <alignment horizontal="center" vertical="top" shrinkToFit="1"/>
    </xf>
    <xf numFmtId="49" fontId="33" fillId="0" borderId="10" xfId="0" applyNumberFormat="1" applyFont="1" applyFill="1" applyBorder="1" applyAlignment="1">
      <alignment horizontal="right" vertical="top" shrinkToFit="1"/>
    </xf>
    <xf numFmtId="0" fontId="41" fillId="0" borderId="10" xfId="60" applyFont="1" applyFill="1" applyBorder="1" applyAlignment="1">
      <alignment vertical="top" wrapText="1"/>
      <protection/>
    </xf>
    <xf numFmtId="0" fontId="41" fillId="33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vertical="top" wrapText="1"/>
    </xf>
    <xf numFmtId="0" fontId="7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vertical="center" wrapText="1"/>
    </xf>
    <xf numFmtId="49" fontId="42" fillId="0" borderId="10" xfId="0" applyNumberFormat="1" applyFont="1" applyFill="1" applyBorder="1" applyAlignment="1">
      <alignment horizontal="right" vertical="top"/>
    </xf>
    <xf numFmtId="0" fontId="41" fillId="0" borderId="10" xfId="57" applyFont="1" applyFill="1" applyBorder="1" applyAlignment="1">
      <alignment vertical="top" wrapText="1"/>
      <protection/>
    </xf>
    <xf numFmtId="49" fontId="34" fillId="0" borderId="10" xfId="0" applyNumberFormat="1" applyFont="1" applyFill="1" applyBorder="1" applyAlignment="1">
      <alignment horizontal="right" vertical="top" wrapText="1"/>
    </xf>
    <xf numFmtId="0" fontId="40" fillId="0" borderId="16" xfId="0" applyFont="1" applyBorder="1" applyAlignment="1">
      <alignment vertical="top" wrapText="1"/>
    </xf>
    <xf numFmtId="49" fontId="33" fillId="0" borderId="10" xfId="0" applyNumberFormat="1" applyFont="1" applyFill="1" applyBorder="1" applyAlignment="1">
      <alignment horizontal="right" vertical="top"/>
    </xf>
    <xf numFmtId="49" fontId="33" fillId="0" borderId="10" xfId="0" applyNumberFormat="1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center" vertical="top"/>
    </xf>
    <xf numFmtId="49" fontId="31" fillId="0" borderId="10" xfId="0" applyNumberFormat="1" applyFont="1" applyFill="1" applyBorder="1" applyAlignment="1">
      <alignment horizontal="center" vertical="top"/>
    </xf>
    <xf numFmtId="0" fontId="31" fillId="0" borderId="10" xfId="0" applyFont="1" applyFill="1" applyBorder="1" applyAlignment="1">
      <alignment vertical="top" wrapText="1"/>
    </xf>
    <xf numFmtId="164" fontId="75" fillId="0" borderId="10" xfId="0" applyNumberFormat="1" applyFont="1" applyFill="1" applyBorder="1" applyAlignment="1">
      <alignment horizontal="right" vertical="top"/>
    </xf>
    <xf numFmtId="49" fontId="75" fillId="0" borderId="10" xfId="0" applyNumberFormat="1" applyFont="1" applyFill="1" applyBorder="1" applyAlignment="1">
      <alignment horizontal="right" vertical="top"/>
    </xf>
    <xf numFmtId="49" fontId="75" fillId="0" borderId="10" xfId="0" applyNumberFormat="1" applyFont="1" applyFill="1" applyBorder="1" applyAlignment="1">
      <alignment horizontal="center" vertical="top"/>
    </xf>
    <xf numFmtId="0" fontId="75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vertical="center" wrapText="1"/>
    </xf>
    <xf numFmtId="164" fontId="41" fillId="0" borderId="10" xfId="0" applyNumberFormat="1" applyFont="1" applyFill="1" applyBorder="1" applyAlignment="1">
      <alignment vertical="top"/>
    </xf>
    <xf numFmtId="164" fontId="33" fillId="0" borderId="10" xfId="0" applyNumberFormat="1" applyFont="1" applyFill="1" applyBorder="1" applyAlignment="1">
      <alignment vertical="top"/>
    </xf>
    <xf numFmtId="2" fontId="41" fillId="0" borderId="10" xfId="0" applyNumberFormat="1" applyFont="1" applyFill="1" applyBorder="1" applyAlignment="1">
      <alignment vertical="top"/>
    </xf>
    <xf numFmtId="164" fontId="41" fillId="0" borderId="10" xfId="0" applyNumberFormat="1" applyFont="1" applyFill="1" applyBorder="1" applyAlignment="1">
      <alignment/>
    </xf>
    <xf numFmtId="49" fontId="43" fillId="0" borderId="10" xfId="0" applyNumberFormat="1" applyFont="1" applyFill="1" applyBorder="1" applyAlignment="1">
      <alignment horizontal="right" vertical="top"/>
    </xf>
    <xf numFmtId="49" fontId="43" fillId="0" borderId="10" xfId="0" applyNumberFormat="1" applyFont="1" applyFill="1" applyBorder="1" applyAlignment="1">
      <alignment horizontal="center" vertical="top"/>
    </xf>
    <xf numFmtId="0" fontId="41" fillId="0" borderId="10" xfId="0" applyFont="1" applyFill="1" applyBorder="1" applyAlignment="1">
      <alignment vertical="top"/>
    </xf>
    <xf numFmtId="164" fontId="39" fillId="0" borderId="10" xfId="0" applyNumberFormat="1" applyFont="1" applyFill="1" applyBorder="1" applyAlignment="1">
      <alignment vertical="top"/>
    </xf>
    <xf numFmtId="49" fontId="41" fillId="0" borderId="10" xfId="0" applyNumberFormat="1" applyFont="1" applyFill="1" applyBorder="1" applyAlignment="1">
      <alignment horizontal="left" vertical="top" wrapText="1"/>
    </xf>
    <xf numFmtId="164" fontId="41" fillId="0" borderId="10" xfId="0" applyNumberFormat="1" applyFont="1" applyFill="1" applyBorder="1" applyAlignment="1">
      <alignment/>
    </xf>
    <xf numFmtId="164" fontId="41" fillId="0" borderId="10" xfId="0" applyNumberFormat="1" applyFont="1" applyFill="1" applyBorder="1" applyAlignment="1">
      <alignment horizontal="right"/>
    </xf>
    <xf numFmtId="49" fontId="41" fillId="0" borderId="10" xfId="0" applyNumberFormat="1" applyFont="1" applyFill="1" applyBorder="1" applyAlignment="1">
      <alignment horizontal="right"/>
    </xf>
    <xf numFmtId="49" fontId="42" fillId="0" borderId="10" xfId="0" applyNumberFormat="1" applyFont="1" applyBorder="1" applyAlignment="1">
      <alignment horizontal="center" wrapText="1"/>
    </xf>
    <xf numFmtId="49" fontId="42" fillId="0" borderId="10" xfId="0" applyNumberFormat="1" applyFont="1" applyBorder="1" applyAlignment="1">
      <alignment wrapText="1"/>
    </xf>
    <xf numFmtId="49" fontId="41" fillId="0" borderId="10" xfId="0" applyNumberFormat="1" applyFont="1" applyFill="1" applyBorder="1" applyAlignment="1">
      <alignment horizontal="center"/>
    </xf>
    <xf numFmtId="49" fontId="44" fillId="0" borderId="10" xfId="0" applyNumberFormat="1" applyFont="1" applyBorder="1" applyAlignment="1">
      <alignment horizontal="center" wrapText="1"/>
    </xf>
    <xf numFmtId="0" fontId="45" fillId="0" borderId="21" xfId="0" applyFont="1" applyFill="1" applyBorder="1" applyAlignment="1">
      <alignment vertical="center" wrapText="1"/>
    </xf>
    <xf numFmtId="0" fontId="41" fillId="0" borderId="10" xfId="53" applyFont="1" applyFill="1" applyBorder="1" applyAlignment="1">
      <alignment vertical="top" wrapText="1"/>
      <protection/>
    </xf>
    <xf numFmtId="0" fontId="41" fillId="0" borderId="10" xfId="0" applyFont="1" applyFill="1" applyBorder="1" applyAlignment="1">
      <alignment wrapText="1"/>
    </xf>
    <xf numFmtId="0" fontId="41" fillId="0" borderId="10" xfId="54" applyFont="1" applyFill="1" applyBorder="1" applyAlignment="1">
      <alignment vertical="top" wrapText="1"/>
      <protection/>
    </xf>
    <xf numFmtId="0" fontId="33" fillId="0" borderId="10" xfId="0" applyFont="1" applyFill="1" applyBorder="1" applyAlignment="1">
      <alignment vertical="top"/>
    </xf>
    <xf numFmtId="0" fontId="41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right" vertical="top" wrapText="1"/>
    </xf>
    <xf numFmtId="0" fontId="39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33" fillId="0" borderId="0" xfId="0" applyFont="1" applyFill="1" applyAlignment="1">
      <alignment horizontal="left" wrapText="1" indent="3"/>
    </xf>
    <xf numFmtId="0" fontId="39" fillId="0" borderId="0" xfId="0" applyFont="1" applyFill="1" applyAlignment="1">
      <alignment horizontal="left" indent="3"/>
    </xf>
    <xf numFmtId="0" fontId="33" fillId="0" borderId="0" xfId="0" applyFont="1" applyFill="1" applyAlignment="1">
      <alignment horizontal="center"/>
    </xf>
    <xf numFmtId="0" fontId="37" fillId="0" borderId="12" xfId="0" applyFont="1" applyBorder="1" applyAlignment="1">
      <alignment vertical="center" wrapText="1"/>
    </xf>
    <xf numFmtId="49" fontId="33" fillId="0" borderId="23" xfId="0" applyNumberFormat="1" applyFont="1" applyFill="1" applyBorder="1" applyAlignment="1">
      <alignment horizontal="center" vertical="center"/>
    </xf>
    <xf numFmtId="49" fontId="32" fillId="0" borderId="14" xfId="0" applyNumberFormat="1" applyFont="1" applyFill="1" applyBorder="1" applyAlignment="1">
      <alignment vertical="top" wrapText="1"/>
    </xf>
    <xf numFmtId="0" fontId="39" fillId="0" borderId="0" xfId="0" applyFont="1" applyAlignment="1">
      <alignment horizontal="center" wrapText="1"/>
    </xf>
    <xf numFmtId="0" fontId="38" fillId="0" borderId="0" xfId="0" applyFont="1" applyFill="1" applyAlignment="1">
      <alignment horizontal="left"/>
    </xf>
    <xf numFmtId="0" fontId="75" fillId="33" borderId="10" xfId="0" applyFont="1" applyFill="1" applyBorder="1" applyAlignment="1">
      <alignment horizontal="justify" vertical="top" wrapText="1"/>
    </xf>
    <xf numFmtId="0" fontId="41" fillId="0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49" fontId="37" fillId="0" borderId="0" xfId="0" applyNumberFormat="1" applyFont="1" applyFill="1" applyBorder="1" applyAlignment="1">
      <alignment vertical="top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2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justify" vertical="top" wrapText="1"/>
    </xf>
    <xf numFmtId="49" fontId="30" fillId="0" borderId="10" xfId="0" applyNumberFormat="1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49" fontId="32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justify" wrapText="1"/>
    </xf>
    <xf numFmtId="0" fontId="32" fillId="0" borderId="0" xfId="0" applyFont="1" applyBorder="1" applyAlignment="1">
      <alignment horizontal="justify" vertical="top" wrapText="1"/>
    </xf>
    <xf numFmtId="0" fontId="32" fillId="0" borderId="0" xfId="0" applyFont="1" applyBorder="1" applyAlignment="1">
      <alignment horizontal="left" vertical="top" wrapText="1"/>
    </xf>
    <xf numFmtId="49" fontId="37" fillId="0" borderId="0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justify"/>
    </xf>
    <xf numFmtId="49" fontId="30" fillId="0" borderId="10" xfId="0" applyNumberFormat="1" applyFont="1" applyBorder="1" applyAlignment="1">
      <alignment horizontal="center" vertical="top"/>
    </xf>
    <xf numFmtId="49" fontId="32" fillId="0" borderId="10" xfId="0" applyNumberFormat="1" applyFont="1" applyBorder="1" applyAlignment="1">
      <alignment horizontal="center" vertical="top"/>
    </xf>
    <xf numFmtId="0" fontId="0" fillId="0" borderId="0" xfId="0" applyFill="1" applyAlignment="1">
      <alignment/>
    </xf>
    <xf numFmtId="0" fontId="4" fillId="0" borderId="16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 indent="5"/>
    </xf>
    <xf numFmtId="0" fontId="11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32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49" fontId="37" fillId="0" borderId="10" xfId="0" applyNumberFormat="1" applyFont="1" applyBorder="1" applyAlignment="1">
      <alignment horizontal="left" vertical="top"/>
    </xf>
    <xf numFmtId="49" fontId="37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0" fontId="37" fillId="0" borderId="10" xfId="0" applyNumberFormat="1" applyFont="1" applyBorder="1" applyAlignment="1">
      <alignment wrapText="1"/>
    </xf>
    <xf numFmtId="0" fontId="48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wrapText="1" indent="12"/>
    </xf>
    <xf numFmtId="0" fontId="50" fillId="0" borderId="0" xfId="0" applyFont="1" applyAlignment="1">
      <alignment horizontal="left" vertical="top" wrapText="1" indent="12"/>
    </xf>
    <xf numFmtId="173" fontId="0" fillId="0" borderId="0" xfId="0" applyNumberFormat="1" applyAlignment="1">
      <alignment/>
    </xf>
    <xf numFmtId="17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horizontal="center" vertical="top"/>
    </xf>
    <xf numFmtId="173" fontId="33" fillId="0" borderId="10" xfId="0" applyNumberFormat="1" applyFont="1" applyFill="1" applyBorder="1" applyAlignment="1">
      <alignment wrapText="1"/>
    </xf>
    <xf numFmtId="0" fontId="33" fillId="0" borderId="10" xfId="0" applyFont="1" applyFill="1" applyBorder="1" applyAlignment="1">
      <alignment vertical="top" wrapText="1"/>
    </xf>
    <xf numFmtId="0" fontId="37" fillId="0" borderId="10" xfId="0" applyFont="1" applyFill="1" applyBorder="1" applyAlignment="1">
      <alignment horizontal="center" vertical="top"/>
    </xf>
    <xf numFmtId="173" fontId="33" fillId="0" borderId="10" xfId="0" applyNumberFormat="1" applyFont="1" applyFill="1" applyBorder="1" applyAlignment="1">
      <alignment/>
    </xf>
    <xf numFmtId="49" fontId="33" fillId="0" borderId="10" xfId="0" applyNumberFormat="1" applyFont="1" applyFill="1" applyBorder="1" applyAlignment="1">
      <alignment horizontal="center" vertical="top"/>
    </xf>
    <xf numFmtId="0" fontId="33" fillId="0" borderId="10" xfId="0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wrapText="1"/>
    </xf>
    <xf numFmtId="173" fontId="4" fillId="0" borderId="10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top" wrapText="1"/>
    </xf>
    <xf numFmtId="173" fontId="37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left" vertical="top" wrapText="1"/>
    </xf>
    <xf numFmtId="0" fontId="33" fillId="0" borderId="14" xfId="0" applyFont="1" applyFill="1" applyBorder="1" applyAlignment="1">
      <alignment vertical="top" wrapText="1"/>
    </xf>
    <xf numFmtId="0" fontId="71" fillId="0" borderId="10" xfId="0" applyFont="1" applyFill="1" applyBorder="1" applyAlignment="1">
      <alignment horizontal="justify" vertical="top" wrapText="1"/>
    </xf>
    <xf numFmtId="0" fontId="33" fillId="33" borderId="10" xfId="0" applyFont="1" applyFill="1" applyBorder="1" applyAlignment="1">
      <alignment vertical="top" wrapText="1"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left" indent="37"/>
    </xf>
    <xf numFmtId="0" fontId="37" fillId="0" borderId="0" xfId="0" applyFont="1" applyFill="1" applyAlignment="1">
      <alignment horizontal="left" wrapText="1" indent="37"/>
    </xf>
    <xf numFmtId="0" fontId="4" fillId="0" borderId="0" xfId="0" applyFont="1" applyFill="1" applyAlignment="1">
      <alignment horizontal="left" indent="37"/>
    </xf>
    <xf numFmtId="0" fontId="50" fillId="0" borderId="0" xfId="0" applyFont="1" applyFill="1" applyAlignment="1">
      <alignment/>
    </xf>
    <xf numFmtId="49" fontId="37" fillId="0" borderId="10" xfId="0" applyNumberFormat="1" applyFont="1" applyFill="1" applyBorder="1" applyAlignment="1">
      <alignment horizontal="center" vertical="top"/>
    </xf>
    <xf numFmtId="49" fontId="50" fillId="0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5" fillId="0" borderId="0" xfId="0" applyFont="1" applyFill="1" applyAlignment="1">
      <alignment horizontal="left" vertical="top" wrapText="1"/>
    </xf>
    <xf numFmtId="0" fontId="37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0" fontId="37" fillId="0" borderId="0" xfId="0" applyFont="1" applyBorder="1" applyAlignment="1">
      <alignment horizontal="center"/>
    </xf>
    <xf numFmtId="164" fontId="37" fillId="0" borderId="10" xfId="0" applyNumberFormat="1" applyFont="1" applyBorder="1" applyAlignment="1">
      <alignment horizontal="center"/>
    </xf>
    <xf numFmtId="49" fontId="37" fillId="0" borderId="10" xfId="0" applyNumberFormat="1" applyFont="1" applyBorder="1" applyAlignment="1">
      <alignment wrapText="1"/>
    </xf>
    <xf numFmtId="173" fontId="70" fillId="0" borderId="10" xfId="0" applyNumberFormat="1" applyFont="1" applyFill="1" applyBorder="1" applyAlignment="1">
      <alignment horizontal="center"/>
    </xf>
    <xf numFmtId="164" fontId="4" fillId="0" borderId="16" xfId="0" applyNumberFormat="1" applyFont="1" applyBorder="1" applyAlignment="1">
      <alignment horizontal="center" wrapText="1"/>
    </xf>
    <xf numFmtId="0" fontId="37" fillId="0" borderId="10" xfId="0" applyFont="1" applyBorder="1" applyAlignment="1">
      <alignment vertical="center" wrapText="1"/>
    </xf>
    <xf numFmtId="164" fontId="4" fillId="0" borderId="15" xfId="0" applyNumberFormat="1" applyFont="1" applyBorder="1" applyAlignment="1">
      <alignment horizontal="center" wrapText="1"/>
    </xf>
    <xf numFmtId="0" fontId="37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11" fillId="0" borderId="16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/>
    </xf>
    <xf numFmtId="0" fontId="37" fillId="0" borderId="0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71" fillId="0" borderId="0" xfId="53" applyFont="1">
      <alignment/>
      <protection/>
    </xf>
    <xf numFmtId="49" fontId="70" fillId="0" borderId="0" xfId="53" applyNumberFormat="1" applyFont="1">
      <alignment/>
      <protection/>
    </xf>
    <xf numFmtId="0" fontId="51" fillId="0" borderId="0" xfId="53" applyAlignment="1">
      <alignment wrapText="1"/>
      <protection/>
    </xf>
    <xf numFmtId="49" fontId="70" fillId="0" borderId="0" xfId="53" applyNumberFormat="1" applyFont="1" applyAlignment="1">
      <alignment wrapText="1"/>
      <protection/>
    </xf>
    <xf numFmtId="0" fontId="70" fillId="0" borderId="0" xfId="53" applyFont="1">
      <alignment/>
      <protection/>
    </xf>
    <xf numFmtId="9" fontId="70" fillId="0" borderId="10" xfId="53" applyNumberFormat="1" applyFont="1" applyFill="1" applyBorder="1" applyAlignment="1">
      <alignment horizontal="center"/>
      <protection/>
    </xf>
    <xf numFmtId="49" fontId="70" fillId="0" borderId="10" xfId="53" applyNumberFormat="1" applyFont="1" applyFill="1" applyBorder="1" applyAlignment="1">
      <alignment vertical="top" wrapText="1"/>
      <protection/>
    </xf>
    <xf numFmtId="49" fontId="70" fillId="0" borderId="10" xfId="53" applyNumberFormat="1" applyFont="1" applyFill="1" applyBorder="1" applyAlignment="1">
      <alignment horizontal="center" vertical="top"/>
      <protection/>
    </xf>
    <xf numFmtId="49" fontId="68" fillId="0" borderId="13" xfId="53" applyNumberFormat="1" applyFont="1" applyFill="1" applyBorder="1" applyAlignment="1">
      <alignment horizontal="center" vertical="top"/>
      <protection/>
    </xf>
    <xf numFmtId="49" fontId="68" fillId="0" borderId="12" xfId="53" applyNumberFormat="1" applyFont="1" applyFill="1" applyBorder="1" applyAlignment="1">
      <alignment horizontal="center" vertical="top"/>
      <protection/>
    </xf>
    <xf numFmtId="49" fontId="68" fillId="0" borderId="11" xfId="53" applyNumberFormat="1" applyFont="1" applyFill="1" applyBorder="1" applyAlignment="1">
      <alignment horizontal="center" vertical="top"/>
      <protection/>
    </xf>
    <xf numFmtId="49" fontId="68" fillId="0" borderId="13" xfId="53" applyNumberFormat="1" applyFont="1" applyBorder="1" applyAlignment="1">
      <alignment horizontal="center"/>
      <protection/>
    </xf>
    <xf numFmtId="49" fontId="68" fillId="0" borderId="12" xfId="53" applyNumberFormat="1" applyFont="1" applyBorder="1" applyAlignment="1">
      <alignment horizontal="center"/>
      <protection/>
    </xf>
    <xf numFmtId="49" fontId="68" fillId="0" borderId="11" xfId="53" applyNumberFormat="1" applyFont="1" applyBorder="1" applyAlignment="1">
      <alignment horizontal="center"/>
      <protection/>
    </xf>
    <xf numFmtId="0" fontId="71" fillId="0" borderId="10" xfId="53" applyFont="1" applyBorder="1" applyAlignment="1">
      <alignment horizontal="center" vertical="top" wrapText="1"/>
      <protection/>
    </xf>
    <xf numFmtId="49" fontId="71" fillId="0" borderId="10" xfId="53" applyNumberFormat="1" applyFont="1" applyBorder="1" applyAlignment="1">
      <alignment horizontal="center" vertical="top"/>
      <protection/>
    </xf>
    <xf numFmtId="49" fontId="71" fillId="0" borderId="10" xfId="53" applyNumberFormat="1" applyFont="1" applyBorder="1" applyAlignment="1">
      <alignment wrapText="1"/>
      <protection/>
    </xf>
    <xf numFmtId="0" fontId="72" fillId="0" borderId="0" xfId="53" applyFont="1" applyAlignment="1">
      <alignment horizontal="right"/>
      <protection/>
    </xf>
    <xf numFmtId="0" fontId="70" fillId="0" borderId="0" xfId="53" applyFont="1" applyAlignment="1">
      <alignment horizontal="center" wrapText="1"/>
      <protection/>
    </xf>
    <xf numFmtId="0" fontId="70" fillId="0" borderId="0" xfId="53" applyFont="1" applyAlignment="1">
      <alignment horizontal="center"/>
      <protection/>
    </xf>
    <xf numFmtId="0" fontId="68" fillId="0" borderId="0" xfId="53" applyFont="1" applyAlignment="1">
      <alignment horizontal="center"/>
      <protection/>
    </xf>
    <xf numFmtId="0" fontId="72" fillId="0" borderId="0" xfId="53" applyFont="1">
      <alignment/>
      <protection/>
    </xf>
    <xf numFmtId="0" fontId="70" fillId="0" borderId="0" xfId="53" applyFont="1" applyAlignment="1">
      <alignment horizontal="left" indent="30"/>
      <protection/>
    </xf>
    <xf numFmtId="0" fontId="68" fillId="0" borderId="0" xfId="53" applyFont="1" applyFill="1" applyAlignment="1">
      <alignment horizontal="left" indent="30"/>
      <protection/>
    </xf>
    <xf numFmtId="0" fontId="37" fillId="0" borderId="10" xfId="0" applyFont="1" applyFill="1" applyBorder="1" applyAlignment="1">
      <alignment vertical="top" wrapText="1"/>
    </xf>
    <xf numFmtId="0" fontId="37" fillId="0" borderId="0" xfId="0" applyFont="1" applyAlignment="1">
      <alignment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3" fontId="39" fillId="0" borderId="13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 vertical="top"/>
    </xf>
    <xf numFmtId="0" fontId="37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38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top"/>
    </xf>
    <xf numFmtId="0" fontId="37" fillId="0" borderId="10" xfId="0" applyFont="1" applyFill="1" applyBorder="1" applyAlignment="1">
      <alignment horizontal="center" vertical="top"/>
    </xf>
    <xf numFmtId="164" fontId="33" fillId="0" borderId="10" xfId="0" applyNumberFormat="1" applyFont="1" applyBorder="1" applyAlignment="1">
      <alignment/>
    </xf>
    <xf numFmtId="173" fontId="33" fillId="0" borderId="10" xfId="0" applyNumberFormat="1" applyFont="1" applyFill="1" applyBorder="1" applyAlignment="1">
      <alignment/>
    </xf>
    <xf numFmtId="0" fontId="33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top"/>
    </xf>
    <xf numFmtId="0" fontId="33" fillId="0" borderId="10" xfId="0" applyFont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 wrapText="1" indent="40"/>
    </xf>
    <xf numFmtId="0" fontId="4" fillId="0" borderId="0" xfId="0" applyFont="1" applyFill="1" applyAlignment="1">
      <alignment horizontal="left" indent="40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7" xfId="59"/>
    <cellStyle name="Обычный 9" xfId="60"/>
    <cellStyle name="Followed Hyperlink" xfId="61"/>
    <cellStyle name="Плохой" xfId="62"/>
    <cellStyle name="Пояснение" xfId="63"/>
    <cellStyle name="Примечание" xfId="64"/>
    <cellStyle name="Примечание 10" xfId="65"/>
    <cellStyle name="Примечание 11" xfId="66"/>
    <cellStyle name="Примечание 12" xfId="67"/>
    <cellStyle name="Примечание 2" xfId="68"/>
    <cellStyle name="Примечание 3" xfId="69"/>
    <cellStyle name="Примечание 4" xfId="70"/>
    <cellStyle name="Примечание 5" xfId="71"/>
    <cellStyle name="Примечание 6" xfId="72"/>
    <cellStyle name="Примечание 7" xfId="73"/>
    <cellStyle name="Примечание 8" xfId="74"/>
    <cellStyle name="Примечание 9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4"/>
  <sheetViews>
    <sheetView zoomScale="117" zoomScaleNormal="117" zoomScalePageLayoutView="0" workbookViewId="0" topLeftCell="A4">
      <selection activeCell="B21" sqref="B21:D21"/>
    </sheetView>
  </sheetViews>
  <sheetFormatPr defaultColWidth="9.00390625" defaultRowHeight="12.75"/>
  <cols>
    <col min="1" max="1" width="18.125" style="4" customWidth="1"/>
    <col min="2" max="2" width="14.00390625" style="4" customWidth="1"/>
    <col min="3" max="3" width="9.125" style="4" customWidth="1"/>
    <col min="4" max="4" width="38.375" style="4" customWidth="1"/>
    <col min="5" max="5" width="12.125" style="5" customWidth="1"/>
    <col min="6" max="6" width="11.00390625" style="4" customWidth="1"/>
    <col min="7" max="7" width="9.125" style="4" customWidth="1"/>
    <col min="8" max="8" width="9.25390625" style="4" bestFit="1" customWidth="1"/>
    <col min="9" max="16384" width="9.125" style="4" customWidth="1"/>
  </cols>
  <sheetData>
    <row r="1" ht="12.75" hidden="1"/>
    <row r="2" spans="3:4" ht="15.75" customHeight="1" hidden="1">
      <c r="C2" s="5"/>
      <c r="D2" s="10"/>
    </row>
    <row r="3" spans="3:4" ht="12.75" customHeight="1" hidden="1">
      <c r="C3" s="5"/>
      <c r="D3" s="11"/>
    </row>
    <row r="4" spans="3:5" ht="17.25" customHeight="1">
      <c r="C4" s="5"/>
      <c r="D4" s="88" t="s">
        <v>79</v>
      </c>
      <c r="E4" s="88"/>
    </row>
    <row r="5" spans="3:5" ht="12.75" customHeight="1">
      <c r="C5" s="5"/>
      <c r="D5" s="89" t="s">
        <v>78</v>
      </c>
      <c r="E5" s="89"/>
    </row>
    <row r="6" spans="3:5" ht="12.75" customHeight="1">
      <c r="C6" s="5"/>
      <c r="D6" s="89" t="s">
        <v>80</v>
      </c>
      <c r="E6" s="89"/>
    </row>
    <row r="7" spans="3:5" ht="12.75" customHeight="1">
      <c r="C7" s="5"/>
      <c r="D7" s="89" t="s">
        <v>146</v>
      </c>
      <c r="E7" s="89"/>
    </row>
    <row r="8" spans="3:5" ht="12.75" customHeight="1">
      <c r="C8" s="5"/>
      <c r="D8" s="12"/>
      <c r="E8" s="13"/>
    </row>
    <row r="9" spans="3:4" ht="12.75">
      <c r="C9" s="5"/>
      <c r="D9" s="11"/>
    </row>
    <row r="10" spans="1:5" ht="15.75">
      <c r="A10" s="90" t="s">
        <v>147</v>
      </c>
      <c r="B10" s="90"/>
      <c r="C10" s="90"/>
      <c r="D10" s="90"/>
      <c r="E10" s="91"/>
    </row>
    <row r="11" spans="1:4" ht="15.75" hidden="1">
      <c r="A11" s="92"/>
      <c r="B11" s="92"/>
      <c r="C11" s="92"/>
      <c r="D11" s="92"/>
    </row>
    <row r="12" spans="1:5" ht="12.75">
      <c r="A12" s="6"/>
      <c r="B12" s="6"/>
      <c r="C12" s="6"/>
      <c r="D12" s="6"/>
      <c r="E12" s="14" t="s">
        <v>77</v>
      </c>
    </row>
    <row r="13" spans="1:5" ht="33.75">
      <c r="A13" s="7" t="s">
        <v>26</v>
      </c>
      <c r="B13" s="93" t="s">
        <v>0</v>
      </c>
      <c r="C13" s="94"/>
      <c r="D13" s="95"/>
      <c r="E13" s="7" t="s">
        <v>148</v>
      </c>
    </row>
    <row r="14" spans="1:5" ht="12.75">
      <c r="A14" s="8">
        <v>1</v>
      </c>
      <c r="B14" s="96">
        <v>2</v>
      </c>
      <c r="C14" s="97"/>
      <c r="D14" s="98"/>
      <c r="E14" s="8">
        <v>3</v>
      </c>
    </row>
    <row r="15" spans="1:5" ht="24" customHeight="1">
      <c r="A15" s="2" t="s">
        <v>11</v>
      </c>
      <c r="B15" s="60" t="s">
        <v>1</v>
      </c>
      <c r="C15" s="61"/>
      <c r="D15" s="62"/>
      <c r="E15" s="17">
        <f>E16+E22+E25+E30+E34</f>
        <v>475083</v>
      </c>
    </row>
    <row r="16" spans="1:6" ht="20.25" customHeight="1">
      <c r="A16" s="2" t="s">
        <v>10</v>
      </c>
      <c r="B16" s="68" t="s">
        <v>21</v>
      </c>
      <c r="C16" s="69"/>
      <c r="D16" s="70"/>
      <c r="E16" s="18">
        <f>E17</f>
        <v>380621</v>
      </c>
      <c r="F16" s="29"/>
    </row>
    <row r="17" spans="1:5" ht="18.75" customHeight="1">
      <c r="A17" s="2" t="s">
        <v>9</v>
      </c>
      <c r="B17" s="82" t="s">
        <v>5</v>
      </c>
      <c r="C17" s="83"/>
      <c r="D17" s="84"/>
      <c r="E17" s="19">
        <f>E18+E19+E20+E21</f>
        <v>380621</v>
      </c>
    </row>
    <row r="18" spans="1:5" ht="56.25" customHeight="1">
      <c r="A18" s="2" t="s">
        <v>27</v>
      </c>
      <c r="B18" s="82" t="s">
        <v>136</v>
      </c>
      <c r="C18" s="83"/>
      <c r="D18" s="84"/>
      <c r="E18" s="19">
        <v>376815</v>
      </c>
    </row>
    <row r="19" spans="1:8" ht="93" customHeight="1">
      <c r="A19" s="2" t="s">
        <v>137</v>
      </c>
      <c r="B19" s="82" t="s">
        <v>140</v>
      </c>
      <c r="C19" s="83"/>
      <c r="D19" s="84"/>
      <c r="E19" s="19">
        <v>2855</v>
      </c>
      <c r="F19" s="29"/>
      <c r="G19" s="29"/>
      <c r="H19" s="29"/>
    </row>
    <row r="20" spans="1:5" ht="51" customHeight="1">
      <c r="A20" s="2" t="s">
        <v>143</v>
      </c>
      <c r="B20" s="82" t="s">
        <v>144</v>
      </c>
      <c r="C20" s="83"/>
      <c r="D20" s="84"/>
      <c r="E20" s="20">
        <v>761</v>
      </c>
    </row>
    <row r="21" spans="1:5" ht="68.25" customHeight="1">
      <c r="A21" s="2" t="s">
        <v>28</v>
      </c>
      <c r="B21" s="85" t="s">
        <v>138</v>
      </c>
      <c r="C21" s="86"/>
      <c r="D21" s="87"/>
      <c r="E21" s="20">
        <v>190</v>
      </c>
    </row>
    <row r="22" spans="1:5" ht="18.75" customHeight="1">
      <c r="A22" s="2" t="s">
        <v>12</v>
      </c>
      <c r="B22" s="68" t="s">
        <v>6</v>
      </c>
      <c r="C22" s="69"/>
      <c r="D22" s="70"/>
      <c r="E22" s="18">
        <f>E23+E24</f>
        <v>64906</v>
      </c>
    </row>
    <row r="23" spans="1:5" ht="20.25" customHeight="1">
      <c r="A23" s="1" t="s">
        <v>141</v>
      </c>
      <c r="B23" s="82" t="s">
        <v>7</v>
      </c>
      <c r="C23" s="83"/>
      <c r="D23" s="84"/>
      <c r="E23" s="20">
        <v>64822</v>
      </c>
    </row>
    <row r="24" spans="1:6" ht="21" customHeight="1">
      <c r="A24" s="1" t="s">
        <v>142</v>
      </c>
      <c r="B24" s="48" t="s">
        <v>107</v>
      </c>
      <c r="C24" s="49"/>
      <c r="D24" s="50"/>
      <c r="E24" s="20">
        <v>84</v>
      </c>
      <c r="F24" s="29"/>
    </row>
    <row r="25" spans="1:5" ht="18" customHeight="1">
      <c r="A25" s="2" t="s">
        <v>13</v>
      </c>
      <c r="B25" s="68" t="s">
        <v>2</v>
      </c>
      <c r="C25" s="69"/>
      <c r="D25" s="70"/>
      <c r="E25" s="18">
        <f>E26+E27</f>
        <v>21141</v>
      </c>
    </row>
    <row r="26" spans="1:5" ht="40.5" customHeight="1">
      <c r="A26" s="1" t="s">
        <v>25</v>
      </c>
      <c r="B26" s="82" t="s">
        <v>32</v>
      </c>
      <c r="C26" s="83"/>
      <c r="D26" s="84"/>
      <c r="E26" s="19">
        <v>8821</v>
      </c>
    </row>
    <row r="27" spans="1:5" ht="20.25" customHeight="1">
      <c r="A27" s="2" t="s">
        <v>20</v>
      </c>
      <c r="B27" s="82" t="s">
        <v>3</v>
      </c>
      <c r="C27" s="83"/>
      <c r="D27" s="84"/>
      <c r="E27" s="19">
        <f>E28+E29</f>
        <v>12320</v>
      </c>
    </row>
    <row r="28" spans="1:6" ht="38.25" customHeight="1">
      <c r="A28" s="2" t="s">
        <v>30</v>
      </c>
      <c r="B28" s="82" t="s">
        <v>33</v>
      </c>
      <c r="C28" s="83"/>
      <c r="D28" s="84"/>
      <c r="E28" s="30">
        <v>1947</v>
      </c>
      <c r="F28" s="29"/>
    </row>
    <row r="29" spans="1:5" ht="39.75" customHeight="1">
      <c r="A29" s="2" t="s">
        <v>31</v>
      </c>
      <c r="B29" s="82" t="s">
        <v>92</v>
      </c>
      <c r="C29" s="83"/>
      <c r="D29" s="84"/>
      <c r="E29" s="30">
        <v>10373</v>
      </c>
    </row>
    <row r="30" spans="1:5" ht="18" customHeight="1">
      <c r="A30" s="2" t="s">
        <v>14</v>
      </c>
      <c r="B30" s="57" t="s">
        <v>34</v>
      </c>
      <c r="C30" s="58"/>
      <c r="D30" s="59"/>
      <c r="E30" s="20">
        <f>E31+E32+E33</f>
        <v>8415</v>
      </c>
    </row>
    <row r="31" spans="1:5" ht="40.5" customHeight="1">
      <c r="A31" s="2" t="s">
        <v>35</v>
      </c>
      <c r="B31" s="48" t="s">
        <v>90</v>
      </c>
      <c r="C31" s="49"/>
      <c r="D31" s="50"/>
      <c r="E31" s="19">
        <v>8325</v>
      </c>
    </row>
    <row r="32" spans="1:5" ht="25.5" customHeight="1">
      <c r="A32" s="2" t="s">
        <v>93</v>
      </c>
      <c r="B32" s="48" t="s">
        <v>36</v>
      </c>
      <c r="C32" s="49"/>
      <c r="D32" s="50"/>
      <c r="E32" s="19">
        <v>30</v>
      </c>
    </row>
    <row r="33" spans="1:5" ht="72.75" customHeight="1">
      <c r="A33" s="3" t="s">
        <v>149</v>
      </c>
      <c r="B33" s="79" t="s">
        <v>150</v>
      </c>
      <c r="C33" s="80"/>
      <c r="D33" s="81"/>
      <c r="E33" s="19">
        <v>60</v>
      </c>
    </row>
    <row r="34" spans="1:5" s="15" customFormat="1" ht="27" customHeight="1">
      <c r="A34" s="2" t="s">
        <v>37</v>
      </c>
      <c r="B34" s="57" t="s">
        <v>19</v>
      </c>
      <c r="C34" s="58"/>
      <c r="D34" s="59"/>
      <c r="E34" s="21">
        <v>0</v>
      </c>
    </row>
    <row r="35" spans="1:5" s="15" customFormat="1" ht="16.5" customHeight="1" hidden="1">
      <c r="A35" s="2" t="s">
        <v>73</v>
      </c>
      <c r="B35" s="48" t="s">
        <v>72</v>
      </c>
      <c r="C35" s="49"/>
      <c r="D35" s="50"/>
      <c r="E35" s="20"/>
    </row>
    <row r="36" spans="1:5" ht="17.25" customHeight="1" hidden="1">
      <c r="A36" s="2" t="s">
        <v>74</v>
      </c>
      <c r="B36" s="48" t="s">
        <v>75</v>
      </c>
      <c r="C36" s="49"/>
      <c r="D36" s="50"/>
      <c r="E36" s="20"/>
    </row>
    <row r="37" spans="1:5" ht="17.25" customHeight="1" hidden="1">
      <c r="A37" s="2"/>
      <c r="B37" s="48" t="s">
        <v>76</v>
      </c>
      <c r="C37" s="49"/>
      <c r="D37" s="50"/>
      <c r="E37" s="20"/>
    </row>
    <row r="38" spans="1:5" ht="16.5" customHeight="1">
      <c r="A38" s="9"/>
      <c r="B38" s="60" t="s">
        <v>4</v>
      </c>
      <c r="C38" s="61"/>
      <c r="D38" s="62"/>
      <c r="E38" s="22">
        <f>E39+E44+E50+E53+E57+E69</f>
        <v>110876</v>
      </c>
    </row>
    <row r="39" spans="1:5" ht="37.5" customHeight="1">
      <c r="A39" s="2" t="s">
        <v>15</v>
      </c>
      <c r="B39" s="68" t="s">
        <v>22</v>
      </c>
      <c r="C39" s="69"/>
      <c r="D39" s="70"/>
      <c r="E39" s="23">
        <f>E40+E41+E42+E43</f>
        <v>64660</v>
      </c>
    </row>
    <row r="40" spans="1:5" ht="64.5" customHeight="1">
      <c r="A40" s="1" t="s">
        <v>97</v>
      </c>
      <c r="B40" s="76" t="s">
        <v>29</v>
      </c>
      <c r="C40" s="77"/>
      <c r="D40" s="78"/>
      <c r="E40" s="19">
        <v>15000</v>
      </c>
    </row>
    <row r="41" spans="1:5" ht="51" customHeight="1">
      <c r="A41" s="1" t="s">
        <v>38</v>
      </c>
      <c r="B41" s="76" t="s">
        <v>145</v>
      </c>
      <c r="C41" s="77"/>
      <c r="D41" s="78"/>
      <c r="E41" s="19">
        <v>320</v>
      </c>
    </row>
    <row r="42" spans="1:5" ht="39" customHeight="1">
      <c r="A42" s="1" t="s">
        <v>57</v>
      </c>
      <c r="B42" s="48" t="s">
        <v>58</v>
      </c>
      <c r="C42" s="49"/>
      <c r="D42" s="50"/>
      <c r="E42" s="19">
        <v>220</v>
      </c>
    </row>
    <row r="43" spans="1:5" ht="63" customHeight="1">
      <c r="A43" s="2" t="s">
        <v>39</v>
      </c>
      <c r="B43" s="48" t="s">
        <v>91</v>
      </c>
      <c r="C43" s="49"/>
      <c r="D43" s="50"/>
      <c r="E43" s="19">
        <v>49120</v>
      </c>
    </row>
    <row r="44" spans="1:5" ht="17.25" customHeight="1">
      <c r="A44" s="2" t="s">
        <v>17</v>
      </c>
      <c r="B44" s="68" t="s">
        <v>23</v>
      </c>
      <c r="C44" s="69"/>
      <c r="D44" s="70"/>
      <c r="E44" s="18">
        <f>E45+E46+E47+E48+E49</f>
        <v>1644</v>
      </c>
    </row>
    <row r="45" spans="1:5" ht="26.25" customHeight="1">
      <c r="A45" s="2" t="s">
        <v>126</v>
      </c>
      <c r="B45" s="48" t="s">
        <v>127</v>
      </c>
      <c r="C45" s="49"/>
      <c r="D45" s="50"/>
      <c r="E45" s="18">
        <v>21</v>
      </c>
    </row>
    <row r="46" spans="1:5" ht="26.25" customHeight="1">
      <c r="A46" s="2" t="s">
        <v>128</v>
      </c>
      <c r="B46" s="48" t="s">
        <v>129</v>
      </c>
      <c r="C46" s="49"/>
      <c r="D46" s="50"/>
      <c r="E46" s="18">
        <v>13</v>
      </c>
    </row>
    <row r="47" spans="1:5" ht="17.25" customHeight="1">
      <c r="A47" s="2" t="s">
        <v>130</v>
      </c>
      <c r="B47" s="48" t="s">
        <v>131</v>
      </c>
      <c r="C47" s="49"/>
      <c r="D47" s="50"/>
      <c r="E47" s="18">
        <v>184</v>
      </c>
    </row>
    <row r="48" spans="1:5" ht="17.25" customHeight="1">
      <c r="A48" s="2" t="s">
        <v>132</v>
      </c>
      <c r="B48" s="48" t="s">
        <v>133</v>
      </c>
      <c r="C48" s="49"/>
      <c r="D48" s="50"/>
      <c r="E48" s="18">
        <v>238</v>
      </c>
    </row>
    <row r="49" spans="1:5" ht="23.25" customHeight="1">
      <c r="A49" s="2" t="s">
        <v>134</v>
      </c>
      <c r="B49" s="48" t="s">
        <v>135</v>
      </c>
      <c r="C49" s="49"/>
      <c r="D49" s="50"/>
      <c r="E49" s="19">
        <v>1188</v>
      </c>
    </row>
    <row r="50" spans="1:5" ht="26.25" customHeight="1">
      <c r="A50" s="2" t="s">
        <v>54</v>
      </c>
      <c r="B50" s="73" t="s">
        <v>98</v>
      </c>
      <c r="C50" s="74"/>
      <c r="D50" s="75"/>
      <c r="E50" s="18">
        <f>E52+E51</f>
        <v>785</v>
      </c>
    </row>
    <row r="51" spans="1:5" ht="26.25" customHeight="1">
      <c r="A51" s="1" t="s">
        <v>124</v>
      </c>
      <c r="B51" s="31" t="s">
        <v>125</v>
      </c>
      <c r="C51" s="71"/>
      <c r="D51" s="72"/>
      <c r="E51" s="18">
        <v>535</v>
      </c>
    </row>
    <row r="52" spans="1:5" ht="18.75" customHeight="1">
      <c r="A52" s="1" t="s">
        <v>99</v>
      </c>
      <c r="B52" s="31" t="s">
        <v>100</v>
      </c>
      <c r="C52" s="71"/>
      <c r="D52" s="72"/>
      <c r="E52" s="20">
        <v>250</v>
      </c>
    </row>
    <row r="53" spans="1:5" ht="24.75" customHeight="1">
      <c r="A53" s="2" t="s">
        <v>40</v>
      </c>
      <c r="B53" s="68" t="s">
        <v>24</v>
      </c>
      <c r="C53" s="69"/>
      <c r="D53" s="70"/>
      <c r="E53" s="18">
        <f>E54+E55+E56</f>
        <v>40000</v>
      </c>
    </row>
    <row r="54" spans="1:5" ht="66" customHeight="1">
      <c r="A54" s="1" t="s">
        <v>101</v>
      </c>
      <c r="B54" s="48" t="s">
        <v>81</v>
      </c>
      <c r="C54" s="49"/>
      <c r="D54" s="50"/>
      <c r="E54" s="19">
        <v>30000</v>
      </c>
    </row>
    <row r="55" spans="1:5" ht="38.25" customHeight="1">
      <c r="A55" s="2" t="s">
        <v>59</v>
      </c>
      <c r="B55" s="48" t="s">
        <v>41</v>
      </c>
      <c r="C55" s="49"/>
      <c r="D55" s="50"/>
      <c r="E55" s="20">
        <v>5000</v>
      </c>
    </row>
    <row r="56" spans="1:5" ht="39.75" customHeight="1">
      <c r="A56" s="2" t="s">
        <v>60</v>
      </c>
      <c r="B56" s="48" t="s">
        <v>94</v>
      </c>
      <c r="C56" s="49"/>
      <c r="D56" s="50"/>
      <c r="E56" s="19">
        <v>5000</v>
      </c>
    </row>
    <row r="57" spans="1:5" ht="18" customHeight="1">
      <c r="A57" s="2" t="s">
        <v>16</v>
      </c>
      <c r="B57" s="68" t="s">
        <v>18</v>
      </c>
      <c r="C57" s="69"/>
      <c r="D57" s="70"/>
      <c r="E57" s="19">
        <f>E58+E59+E60+E61+E64+E65+E66+E67+E68</f>
        <v>3787</v>
      </c>
    </row>
    <row r="58" spans="1:5" ht="65.25" customHeight="1">
      <c r="A58" s="2" t="s">
        <v>43</v>
      </c>
      <c r="B58" s="31" t="s">
        <v>102</v>
      </c>
      <c r="C58" s="71"/>
      <c r="D58" s="72"/>
      <c r="E58" s="19">
        <v>61</v>
      </c>
    </row>
    <row r="59" spans="1:5" ht="39" customHeight="1">
      <c r="A59" s="2" t="s">
        <v>44</v>
      </c>
      <c r="B59" s="48" t="s">
        <v>89</v>
      </c>
      <c r="C59" s="49"/>
      <c r="D59" s="50"/>
      <c r="E59" s="19">
        <v>37</v>
      </c>
    </row>
    <row r="60" spans="1:5" ht="54.75" customHeight="1">
      <c r="A60" s="2" t="s">
        <v>45</v>
      </c>
      <c r="B60" s="48" t="s">
        <v>46</v>
      </c>
      <c r="C60" s="49"/>
      <c r="D60" s="50"/>
      <c r="E60" s="19">
        <v>17</v>
      </c>
    </row>
    <row r="61" spans="1:5" ht="68.25" customHeight="1">
      <c r="A61" s="1" t="s">
        <v>103</v>
      </c>
      <c r="B61" s="48" t="s">
        <v>139</v>
      </c>
      <c r="C61" s="49"/>
      <c r="D61" s="50"/>
      <c r="E61" s="19">
        <f>E62+E63</f>
        <v>109</v>
      </c>
    </row>
    <row r="62" spans="1:5" ht="27.75" customHeight="1">
      <c r="A62" s="2" t="s">
        <v>47</v>
      </c>
      <c r="B62" s="48" t="s">
        <v>61</v>
      </c>
      <c r="C62" s="49"/>
      <c r="D62" s="50"/>
      <c r="E62" s="19">
        <v>30</v>
      </c>
    </row>
    <row r="63" spans="1:5" ht="30" customHeight="1">
      <c r="A63" s="2" t="s">
        <v>48</v>
      </c>
      <c r="B63" s="48" t="s">
        <v>49</v>
      </c>
      <c r="C63" s="49"/>
      <c r="D63" s="50"/>
      <c r="E63" s="19">
        <v>79</v>
      </c>
    </row>
    <row r="64" spans="1:5" ht="42.75" customHeight="1">
      <c r="A64" s="2" t="s">
        <v>50</v>
      </c>
      <c r="B64" s="48" t="s">
        <v>51</v>
      </c>
      <c r="C64" s="49"/>
      <c r="D64" s="50"/>
      <c r="E64" s="19">
        <v>150</v>
      </c>
    </row>
    <row r="65" spans="1:8" ht="43.5" customHeight="1">
      <c r="A65" s="2" t="s">
        <v>68</v>
      </c>
      <c r="B65" s="48" t="s">
        <v>69</v>
      </c>
      <c r="C65" s="49"/>
      <c r="D65" s="50"/>
      <c r="E65" s="24">
        <v>30</v>
      </c>
      <c r="F65" s="29"/>
      <c r="G65" s="29"/>
      <c r="H65" s="29"/>
    </row>
    <row r="66" spans="1:5" ht="39.75" customHeight="1">
      <c r="A66" s="2" t="s">
        <v>56</v>
      </c>
      <c r="B66" s="48" t="s">
        <v>55</v>
      </c>
      <c r="C66" s="49"/>
      <c r="D66" s="50"/>
      <c r="E66" s="20">
        <v>20</v>
      </c>
    </row>
    <row r="67" spans="1:5" ht="51" customHeight="1">
      <c r="A67" s="2" t="s">
        <v>151</v>
      </c>
      <c r="B67" s="48" t="s">
        <v>152</v>
      </c>
      <c r="C67" s="32"/>
      <c r="D67" s="33"/>
      <c r="E67" s="20">
        <v>72</v>
      </c>
    </row>
    <row r="68" spans="1:5" ht="28.5" customHeight="1">
      <c r="A68" s="2" t="s">
        <v>52</v>
      </c>
      <c r="B68" s="48" t="s">
        <v>53</v>
      </c>
      <c r="C68" s="49"/>
      <c r="D68" s="50"/>
      <c r="E68" s="20">
        <v>3291</v>
      </c>
    </row>
    <row r="69" spans="1:5" ht="16.5" customHeight="1">
      <c r="A69" s="2" t="s">
        <v>42</v>
      </c>
      <c r="B69" s="57" t="s">
        <v>8</v>
      </c>
      <c r="C69" s="58"/>
      <c r="D69" s="59"/>
      <c r="E69" s="20">
        <f>+E70</f>
        <v>0</v>
      </c>
    </row>
    <row r="70" spans="1:5" ht="21" customHeight="1">
      <c r="A70" s="2" t="s">
        <v>70</v>
      </c>
      <c r="B70" s="48" t="s">
        <v>71</v>
      </c>
      <c r="C70" s="49"/>
      <c r="D70" s="50"/>
      <c r="E70" s="19">
        <v>0</v>
      </c>
    </row>
    <row r="71" spans="1:5" ht="16.5" customHeight="1">
      <c r="A71" s="9"/>
      <c r="B71" s="60" t="s">
        <v>66</v>
      </c>
      <c r="C71" s="61"/>
      <c r="D71" s="62"/>
      <c r="E71" s="17">
        <f>E38+E15</f>
        <v>585959</v>
      </c>
    </row>
    <row r="72" spans="1:6" ht="16.5" customHeight="1">
      <c r="A72" s="1" t="s">
        <v>95</v>
      </c>
      <c r="B72" s="63" t="s">
        <v>63</v>
      </c>
      <c r="C72" s="63"/>
      <c r="D72" s="63"/>
      <c r="E72" s="17">
        <f>E73</f>
        <v>367684.7</v>
      </c>
      <c r="F72" s="27"/>
    </row>
    <row r="73" spans="1:6" ht="27" customHeight="1">
      <c r="A73" s="1" t="s">
        <v>62</v>
      </c>
      <c r="B73" s="63" t="s">
        <v>96</v>
      </c>
      <c r="C73" s="63"/>
      <c r="D73" s="63"/>
      <c r="E73" s="22">
        <f>E74+E75+E76+E90</f>
        <v>367684.7</v>
      </c>
      <c r="F73" s="27"/>
    </row>
    <row r="74" spans="1:5" ht="28.5" customHeight="1">
      <c r="A74" s="1" t="s">
        <v>64</v>
      </c>
      <c r="B74" s="48" t="s">
        <v>65</v>
      </c>
      <c r="C74" s="49"/>
      <c r="D74" s="50"/>
      <c r="E74" s="19">
        <v>1892.8</v>
      </c>
    </row>
    <row r="75" spans="1:5" ht="28.5" customHeight="1">
      <c r="A75" s="1" t="s">
        <v>153</v>
      </c>
      <c r="B75" s="48" t="s">
        <v>154</v>
      </c>
      <c r="C75" s="49"/>
      <c r="D75" s="50"/>
      <c r="E75" s="19">
        <v>95609.9</v>
      </c>
    </row>
    <row r="76" spans="1:5" ht="28.5" customHeight="1">
      <c r="A76" s="1" t="s">
        <v>104</v>
      </c>
      <c r="B76" s="65" t="s">
        <v>105</v>
      </c>
      <c r="C76" s="66"/>
      <c r="D76" s="67"/>
      <c r="E76" s="17">
        <f>E77+E78+E79+E80+E81</f>
        <v>52209.90000000001</v>
      </c>
    </row>
    <row r="77" spans="1:6" ht="28.5" customHeight="1">
      <c r="A77" s="1" t="s">
        <v>85</v>
      </c>
      <c r="B77" s="43" t="s">
        <v>86</v>
      </c>
      <c r="C77" s="53"/>
      <c r="D77" s="54"/>
      <c r="E77" s="20">
        <v>7199.5</v>
      </c>
      <c r="F77" s="26"/>
    </row>
    <row r="78" spans="1:5" ht="57" customHeight="1">
      <c r="A78" s="1" t="s">
        <v>108</v>
      </c>
      <c r="B78" s="43" t="s">
        <v>109</v>
      </c>
      <c r="C78" s="55"/>
      <c r="D78" s="56"/>
      <c r="E78" s="19">
        <v>1056</v>
      </c>
    </row>
    <row r="79" spans="1:5" ht="57.75" customHeight="1">
      <c r="A79" s="1" t="s">
        <v>110</v>
      </c>
      <c r="B79" s="43" t="s">
        <v>111</v>
      </c>
      <c r="C79" s="51"/>
      <c r="D79" s="52"/>
      <c r="E79" s="19">
        <v>13665.4</v>
      </c>
    </row>
    <row r="80" spans="1:5" ht="41.25" customHeight="1">
      <c r="A80" s="1" t="s">
        <v>112</v>
      </c>
      <c r="B80" s="43" t="s">
        <v>113</v>
      </c>
      <c r="C80" s="51"/>
      <c r="D80" s="52"/>
      <c r="E80" s="19">
        <v>20205.2</v>
      </c>
    </row>
    <row r="81" spans="1:5" ht="21.75" customHeight="1">
      <c r="A81" s="1" t="s">
        <v>82</v>
      </c>
      <c r="B81" s="40" t="s">
        <v>106</v>
      </c>
      <c r="C81" s="41"/>
      <c r="D81" s="42"/>
      <c r="E81" s="17">
        <f>E82+E83+E84+E85+E86+E87+E88+E89</f>
        <v>10083.800000000001</v>
      </c>
    </row>
    <row r="82" spans="1:5" ht="28.5" customHeight="1">
      <c r="A82" s="1" t="s">
        <v>82</v>
      </c>
      <c r="B82" s="43" t="s">
        <v>83</v>
      </c>
      <c r="C82" s="44"/>
      <c r="D82" s="45"/>
      <c r="E82" s="19">
        <v>506.8</v>
      </c>
    </row>
    <row r="83" spans="1:5" ht="40.5" customHeight="1">
      <c r="A83" s="1" t="s">
        <v>82</v>
      </c>
      <c r="B83" s="31" t="s">
        <v>84</v>
      </c>
      <c r="C83" s="46"/>
      <c r="D83" s="47"/>
      <c r="E83" s="19">
        <v>393.9</v>
      </c>
    </row>
    <row r="84" spans="1:5" ht="41.25" customHeight="1">
      <c r="A84" s="1" t="s">
        <v>82</v>
      </c>
      <c r="B84" s="31" t="s">
        <v>87</v>
      </c>
      <c r="C84" s="46"/>
      <c r="D84" s="47"/>
      <c r="E84" s="19">
        <v>1487.5</v>
      </c>
    </row>
    <row r="85" spans="1:5" ht="42" customHeight="1">
      <c r="A85" s="1" t="s">
        <v>82</v>
      </c>
      <c r="B85" s="31" t="s">
        <v>88</v>
      </c>
      <c r="C85" s="46"/>
      <c r="D85" s="47"/>
      <c r="E85" s="19">
        <v>2013.3</v>
      </c>
    </row>
    <row r="86" spans="1:5" ht="79.5" customHeight="1">
      <c r="A86" s="1" t="s">
        <v>82</v>
      </c>
      <c r="B86" s="64" t="s">
        <v>116</v>
      </c>
      <c r="C86" s="32"/>
      <c r="D86" s="33"/>
      <c r="E86" s="19">
        <v>495.8</v>
      </c>
    </row>
    <row r="87" spans="1:5" ht="31.5" customHeight="1">
      <c r="A87" s="1" t="s">
        <v>82</v>
      </c>
      <c r="B87" s="31" t="s">
        <v>114</v>
      </c>
      <c r="C87" s="32"/>
      <c r="D87" s="33"/>
      <c r="E87" s="19">
        <v>474.8</v>
      </c>
    </row>
    <row r="88" spans="1:5" ht="42" customHeight="1">
      <c r="A88" s="1" t="s">
        <v>82</v>
      </c>
      <c r="B88" s="31" t="s">
        <v>115</v>
      </c>
      <c r="C88" s="32"/>
      <c r="D88" s="33"/>
      <c r="E88" s="19">
        <v>34.6</v>
      </c>
    </row>
    <row r="89" spans="1:5" ht="42" customHeight="1">
      <c r="A89" s="1" t="s">
        <v>82</v>
      </c>
      <c r="B89" s="31" t="s">
        <v>155</v>
      </c>
      <c r="C89" s="32"/>
      <c r="D89" s="33"/>
      <c r="E89" s="19">
        <v>4677.1</v>
      </c>
    </row>
    <row r="90" spans="1:5" ht="22.5" customHeight="1">
      <c r="A90" s="16" t="s">
        <v>117</v>
      </c>
      <c r="B90" s="37" t="s">
        <v>118</v>
      </c>
      <c r="C90" s="38"/>
      <c r="D90" s="39"/>
      <c r="E90" s="17">
        <f>E91+E92</f>
        <v>217972.1</v>
      </c>
    </row>
    <row r="91" spans="1:5" ht="42" customHeight="1">
      <c r="A91" s="1" t="s">
        <v>119</v>
      </c>
      <c r="B91" s="31" t="s">
        <v>120</v>
      </c>
      <c r="C91" s="32"/>
      <c r="D91" s="33"/>
      <c r="E91" s="19">
        <v>132.7</v>
      </c>
    </row>
    <row r="92" spans="1:5" ht="29.25" customHeight="1">
      <c r="A92" s="16" t="s">
        <v>121</v>
      </c>
      <c r="B92" s="37" t="s">
        <v>122</v>
      </c>
      <c r="C92" s="38"/>
      <c r="D92" s="39"/>
      <c r="E92" s="17">
        <f>E93</f>
        <v>217839.4</v>
      </c>
    </row>
    <row r="93" spans="1:8" ht="61.5" customHeight="1">
      <c r="A93" s="1" t="s">
        <v>121</v>
      </c>
      <c r="B93" s="31" t="s">
        <v>123</v>
      </c>
      <c r="C93" s="32"/>
      <c r="D93" s="33"/>
      <c r="E93" s="19">
        <v>217839.4</v>
      </c>
      <c r="H93" s="25"/>
    </row>
    <row r="94" spans="1:6" ht="12.75" customHeight="1">
      <c r="A94" s="34" t="s">
        <v>67</v>
      </c>
      <c r="B94" s="35"/>
      <c r="C94" s="35"/>
      <c r="D94" s="36"/>
      <c r="E94" s="28">
        <f>E72+E71</f>
        <v>953643.7</v>
      </c>
      <c r="F94" s="25"/>
    </row>
  </sheetData>
  <sheetProtection/>
  <mergeCells count="88">
    <mergeCell ref="B89:D89"/>
    <mergeCell ref="D4:E4"/>
    <mergeCell ref="D5:E5"/>
    <mergeCell ref="D6:E6"/>
    <mergeCell ref="D7:E7"/>
    <mergeCell ref="A10:E10"/>
    <mergeCell ref="A11:D11"/>
    <mergeCell ref="B13:D13"/>
    <mergeCell ref="B14:D14"/>
    <mergeCell ref="B15:D15"/>
    <mergeCell ref="B22:D22"/>
    <mergeCell ref="B23:D23"/>
    <mergeCell ref="B24:D24"/>
    <mergeCell ref="B25:D25"/>
    <mergeCell ref="B16:D16"/>
    <mergeCell ref="B17:D17"/>
    <mergeCell ref="B18:D18"/>
    <mergeCell ref="B19:D19"/>
    <mergeCell ref="B20:D20"/>
    <mergeCell ref="B21:D21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86:D86"/>
    <mergeCell ref="B87:D87"/>
    <mergeCell ref="B88:D88"/>
    <mergeCell ref="B76:D76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80:D80"/>
    <mergeCell ref="B75:D75"/>
    <mergeCell ref="B77:D77"/>
    <mergeCell ref="B78:D78"/>
    <mergeCell ref="B79:D79"/>
    <mergeCell ref="B91:D91"/>
    <mergeCell ref="A94:D94"/>
    <mergeCell ref="B92:D92"/>
    <mergeCell ref="B81:D81"/>
    <mergeCell ref="B82:D82"/>
    <mergeCell ref="B83:D83"/>
    <mergeCell ref="B84:D84"/>
    <mergeCell ref="B85:D85"/>
    <mergeCell ref="B90:D90"/>
    <mergeCell ref="B93:D93"/>
  </mergeCells>
  <printOptions horizontalCentered="1"/>
  <pageMargins left="0.1968503937007874" right="0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61"/>
  <sheetViews>
    <sheetView zoomScale="91" zoomScaleNormal="91" zoomScalePageLayoutView="0" workbookViewId="0" topLeftCell="A1">
      <selection activeCell="E4" sqref="E4"/>
    </sheetView>
  </sheetViews>
  <sheetFormatPr defaultColWidth="9.00390625" defaultRowHeight="12.75"/>
  <cols>
    <col min="1" max="1" width="19.125" style="0" customWidth="1"/>
    <col min="2" max="2" width="29.25390625" style="0" customWidth="1"/>
    <col min="3" max="3" width="49.00390625" style="0" customWidth="1"/>
  </cols>
  <sheetData>
    <row r="1" spans="1:5" ht="37.5" customHeight="1">
      <c r="A1" s="317"/>
      <c r="B1" s="317"/>
      <c r="C1" s="343" t="s">
        <v>732</v>
      </c>
      <c r="E1" s="344"/>
    </row>
    <row r="2" spans="1:3" ht="32.25" customHeight="1">
      <c r="A2" s="317"/>
      <c r="B2" s="317"/>
      <c r="C2" s="343" t="s">
        <v>228</v>
      </c>
    </row>
    <row r="3" spans="1:3" ht="48" customHeight="1">
      <c r="A3" s="317"/>
      <c r="B3" s="317"/>
      <c r="C3" s="343" t="s">
        <v>731</v>
      </c>
    </row>
    <row r="4" spans="1:3" ht="66.75" customHeight="1">
      <c r="A4" s="342" t="s">
        <v>730</v>
      </c>
      <c r="B4" s="342"/>
      <c r="C4" s="342"/>
    </row>
    <row r="5" spans="1:3" ht="42" customHeight="1">
      <c r="A5" s="341" t="s">
        <v>729</v>
      </c>
      <c r="B5" s="340"/>
      <c r="C5" s="339" t="s">
        <v>728</v>
      </c>
    </row>
    <row r="6" spans="1:3" ht="47.25" customHeight="1">
      <c r="A6" s="338" t="s">
        <v>727</v>
      </c>
      <c r="B6" s="338" t="s">
        <v>726</v>
      </c>
      <c r="C6" s="337"/>
    </row>
    <row r="7" spans="1:3" ht="14.25" customHeight="1">
      <c r="A7" s="131">
        <v>1</v>
      </c>
      <c r="B7" s="131">
        <v>2</v>
      </c>
      <c r="C7" s="336">
        <v>3</v>
      </c>
    </row>
    <row r="8" spans="1:3" ht="18.75" customHeight="1">
      <c r="A8" s="332" t="s">
        <v>570</v>
      </c>
      <c r="B8" s="131"/>
      <c r="C8" s="335" t="s">
        <v>618</v>
      </c>
    </row>
    <row r="9" spans="1:3" ht="35.25" customHeight="1">
      <c r="A9" s="333" t="s">
        <v>570</v>
      </c>
      <c r="B9" s="319" t="s">
        <v>673</v>
      </c>
      <c r="C9" s="320" t="s">
        <v>672</v>
      </c>
    </row>
    <row r="10" spans="1:8" ht="51.75" customHeight="1">
      <c r="A10" s="333" t="s">
        <v>570</v>
      </c>
      <c r="B10" s="319" t="s">
        <v>675</v>
      </c>
      <c r="C10" s="320" t="s">
        <v>674</v>
      </c>
      <c r="H10" s="334"/>
    </row>
    <row r="11" spans="1:3" ht="54.75" customHeight="1">
      <c r="A11" s="333" t="s">
        <v>570</v>
      </c>
      <c r="B11" s="319" t="s">
        <v>717</v>
      </c>
      <c r="C11" s="320" t="s">
        <v>716</v>
      </c>
    </row>
    <row r="12" spans="1:3" ht="40.5" customHeight="1">
      <c r="A12" s="332" t="s">
        <v>210</v>
      </c>
      <c r="B12" s="134"/>
      <c r="C12" s="324" t="s">
        <v>725</v>
      </c>
    </row>
    <row r="13" spans="1:3" ht="47.25" customHeight="1">
      <c r="A13" s="331" t="s">
        <v>210</v>
      </c>
      <c r="B13" s="327" t="s">
        <v>704</v>
      </c>
      <c r="C13" s="133" t="s">
        <v>703</v>
      </c>
    </row>
    <row r="14" spans="1:8" ht="53.25" customHeight="1">
      <c r="A14" s="132" t="s">
        <v>210</v>
      </c>
      <c r="B14" s="319" t="s">
        <v>724</v>
      </c>
      <c r="C14" s="320" t="s">
        <v>723</v>
      </c>
      <c r="F14" s="330"/>
      <c r="G14" s="329"/>
      <c r="H14" s="328"/>
    </row>
    <row r="15" spans="1:8" ht="49.5" customHeight="1">
      <c r="A15" s="325" t="s">
        <v>210</v>
      </c>
      <c r="B15" s="324" t="s">
        <v>695</v>
      </c>
      <c r="C15" s="326" t="s">
        <v>694</v>
      </c>
      <c r="F15" s="330"/>
      <c r="G15" s="329"/>
      <c r="H15" s="328"/>
    </row>
    <row r="16" spans="1:8" ht="37.5" customHeight="1">
      <c r="A16" s="132" t="s">
        <v>210</v>
      </c>
      <c r="B16" s="319" t="s">
        <v>673</v>
      </c>
      <c r="C16" s="320" t="s">
        <v>672</v>
      </c>
      <c r="F16" s="330"/>
      <c r="G16" s="329"/>
      <c r="H16" s="328"/>
    </row>
    <row r="17" spans="1:8" ht="26.25" customHeight="1">
      <c r="A17" s="325" t="s">
        <v>210</v>
      </c>
      <c r="B17" s="324" t="s">
        <v>722</v>
      </c>
      <c r="C17" s="326" t="s">
        <v>721</v>
      </c>
      <c r="F17" s="330"/>
      <c r="G17" s="329"/>
      <c r="H17" s="328"/>
    </row>
    <row r="18" spans="1:8" ht="102.75" customHeight="1">
      <c r="A18" s="132" t="s">
        <v>210</v>
      </c>
      <c r="B18" s="319" t="s">
        <v>664</v>
      </c>
      <c r="C18" s="320" t="s">
        <v>720</v>
      </c>
      <c r="F18" s="330"/>
      <c r="G18" s="329"/>
      <c r="H18" s="328"/>
    </row>
    <row r="19" spans="1:8" ht="84.75" customHeight="1">
      <c r="A19" s="132" t="s">
        <v>210</v>
      </c>
      <c r="B19" s="319" t="s">
        <v>719</v>
      </c>
      <c r="C19" s="320" t="s">
        <v>718</v>
      </c>
      <c r="F19" s="330"/>
      <c r="G19" s="329"/>
      <c r="H19" s="328"/>
    </row>
    <row r="20" spans="1:3" ht="56.25" customHeight="1">
      <c r="A20" s="132" t="s">
        <v>210</v>
      </c>
      <c r="B20" s="319" t="s">
        <v>717</v>
      </c>
      <c r="C20" s="320" t="s">
        <v>716</v>
      </c>
    </row>
    <row r="21" spans="1:3" ht="16.5" customHeight="1">
      <c r="A21" s="325" t="s">
        <v>210</v>
      </c>
      <c r="B21" s="324" t="s">
        <v>715</v>
      </c>
      <c r="C21" s="326" t="s">
        <v>714</v>
      </c>
    </row>
    <row r="22" spans="1:3" ht="31.5" customHeight="1">
      <c r="A22" s="132" t="s">
        <v>210</v>
      </c>
      <c r="B22" s="319" t="s">
        <v>713</v>
      </c>
      <c r="C22" s="320" t="s">
        <v>712</v>
      </c>
    </row>
    <row r="23" spans="1:3" ht="35.25" customHeight="1">
      <c r="A23" s="132" t="s">
        <v>210</v>
      </c>
      <c r="B23" s="319" t="s">
        <v>662</v>
      </c>
      <c r="C23" s="318" t="s">
        <v>661</v>
      </c>
    </row>
    <row r="24" spans="1:3" ht="18.75" customHeight="1">
      <c r="A24" s="325" t="s">
        <v>210</v>
      </c>
      <c r="B24" s="324" t="s">
        <v>711</v>
      </c>
      <c r="C24" s="326" t="s">
        <v>710</v>
      </c>
    </row>
    <row r="25" spans="1:3" ht="45.75" customHeight="1">
      <c r="A25" s="321" t="s">
        <v>546</v>
      </c>
      <c r="B25" s="319"/>
      <c r="C25" s="133" t="s">
        <v>709</v>
      </c>
    </row>
    <row r="26" spans="1:3" ht="24.75" customHeight="1">
      <c r="A26" s="321" t="s">
        <v>546</v>
      </c>
      <c r="B26" s="324" t="s">
        <v>708</v>
      </c>
      <c r="C26" s="133" t="s">
        <v>707</v>
      </c>
    </row>
    <row r="27" spans="1:3" ht="47.25">
      <c r="A27" s="132" t="s">
        <v>546</v>
      </c>
      <c r="B27" s="319" t="s">
        <v>706</v>
      </c>
      <c r="C27" s="322" t="s">
        <v>705</v>
      </c>
    </row>
    <row r="28" spans="1:3" ht="47.25">
      <c r="A28" s="321" t="s">
        <v>546</v>
      </c>
      <c r="B28" s="327" t="s">
        <v>704</v>
      </c>
      <c r="C28" s="133" t="s">
        <v>703</v>
      </c>
    </row>
    <row r="29" spans="1:3" ht="109.5" customHeight="1">
      <c r="A29" s="132" t="s">
        <v>546</v>
      </c>
      <c r="B29" s="319" t="s">
        <v>680</v>
      </c>
      <c r="C29" s="322" t="s">
        <v>702</v>
      </c>
    </row>
    <row r="30" spans="1:3" ht="110.25">
      <c r="A30" s="132" t="s">
        <v>546</v>
      </c>
      <c r="B30" s="319" t="s">
        <v>701</v>
      </c>
      <c r="C30" s="322" t="s">
        <v>700</v>
      </c>
    </row>
    <row r="31" spans="1:3" ht="109.5" customHeight="1">
      <c r="A31" s="132" t="s">
        <v>546</v>
      </c>
      <c r="B31" s="319" t="s">
        <v>699</v>
      </c>
      <c r="C31" s="322" t="s">
        <v>698</v>
      </c>
    </row>
    <row r="32" spans="1:3" ht="78.75">
      <c r="A32" s="132" t="s">
        <v>546</v>
      </c>
      <c r="B32" s="319" t="s">
        <v>697</v>
      </c>
      <c r="C32" s="320" t="s">
        <v>696</v>
      </c>
    </row>
    <row r="33" spans="1:3" ht="48" customHeight="1">
      <c r="A33" s="325" t="s">
        <v>546</v>
      </c>
      <c r="B33" s="324" t="s">
        <v>695</v>
      </c>
      <c r="C33" s="326" t="s">
        <v>694</v>
      </c>
    </row>
    <row r="34" spans="1:3" ht="47.25">
      <c r="A34" s="132" t="s">
        <v>546</v>
      </c>
      <c r="B34" s="319" t="s">
        <v>675</v>
      </c>
      <c r="C34" s="320" t="s">
        <v>674</v>
      </c>
    </row>
    <row r="35" spans="1:3" ht="31.5">
      <c r="A35" s="325" t="s">
        <v>546</v>
      </c>
      <c r="B35" s="324" t="s">
        <v>693</v>
      </c>
      <c r="C35" s="324" t="s">
        <v>692</v>
      </c>
    </row>
    <row r="36" spans="1:3" ht="128.25" customHeight="1">
      <c r="A36" s="132" t="s">
        <v>546</v>
      </c>
      <c r="B36" s="319" t="s">
        <v>691</v>
      </c>
      <c r="C36" s="319" t="s">
        <v>690</v>
      </c>
    </row>
    <row r="37" spans="1:3" ht="126">
      <c r="A37" s="132" t="s">
        <v>546</v>
      </c>
      <c r="B37" s="319" t="s">
        <v>689</v>
      </c>
      <c r="C37" s="319" t="s">
        <v>688</v>
      </c>
    </row>
    <row r="38" spans="1:3" ht="63">
      <c r="A38" s="132" t="s">
        <v>546</v>
      </c>
      <c r="B38" s="319" t="s">
        <v>687</v>
      </c>
      <c r="C38" s="322" t="s">
        <v>686</v>
      </c>
    </row>
    <row r="39" spans="1:3" ht="79.5" customHeight="1">
      <c r="A39" s="132" t="s">
        <v>546</v>
      </c>
      <c r="B39" s="319" t="s">
        <v>685</v>
      </c>
      <c r="C39" s="322" t="s">
        <v>684</v>
      </c>
    </row>
    <row r="40" spans="1:3" ht="51" customHeight="1">
      <c r="A40" s="321" t="s">
        <v>491</v>
      </c>
      <c r="B40" s="319"/>
      <c r="C40" s="133" t="s">
        <v>683</v>
      </c>
    </row>
    <row r="41" spans="1:3" ht="126.75" customHeight="1">
      <c r="A41" s="323" t="s">
        <v>491</v>
      </c>
      <c r="B41" s="319" t="s">
        <v>682</v>
      </c>
      <c r="C41" s="322" t="s">
        <v>681</v>
      </c>
    </row>
    <row r="42" spans="1:3" ht="111" customHeight="1">
      <c r="A42" s="323" t="s">
        <v>491</v>
      </c>
      <c r="B42" s="319" t="s">
        <v>680</v>
      </c>
      <c r="C42" s="322" t="s">
        <v>679</v>
      </c>
    </row>
    <row r="43" spans="1:3" ht="63.75" customHeight="1">
      <c r="A43" s="321" t="s">
        <v>480</v>
      </c>
      <c r="B43" s="319"/>
      <c r="C43" s="133" t="s">
        <v>678</v>
      </c>
    </row>
    <row r="44" spans="1:3" ht="50.25" customHeight="1">
      <c r="A44" s="132" t="s">
        <v>480</v>
      </c>
      <c r="B44" s="319" t="s">
        <v>675</v>
      </c>
      <c r="C44" s="320" t="s">
        <v>674</v>
      </c>
    </row>
    <row r="45" spans="1:3" ht="39" customHeight="1">
      <c r="A45" s="132" t="s">
        <v>480</v>
      </c>
      <c r="B45" s="319" t="s">
        <v>673</v>
      </c>
      <c r="C45" s="320" t="s">
        <v>672</v>
      </c>
    </row>
    <row r="46" spans="1:3" ht="48.75" customHeight="1">
      <c r="A46" s="321" t="s">
        <v>456</v>
      </c>
      <c r="B46" s="319"/>
      <c r="C46" s="133" t="s">
        <v>677</v>
      </c>
    </row>
    <row r="47" spans="1:3" ht="47.25" customHeight="1">
      <c r="A47" s="132" t="s">
        <v>456</v>
      </c>
      <c r="B47" s="319" t="s">
        <v>675</v>
      </c>
      <c r="C47" s="320" t="s">
        <v>674</v>
      </c>
    </row>
    <row r="48" spans="1:3" ht="39" customHeight="1">
      <c r="A48" s="321" t="s">
        <v>334</v>
      </c>
      <c r="B48" s="319"/>
      <c r="C48" s="133" t="s">
        <v>676</v>
      </c>
    </row>
    <row r="49" spans="1:3" ht="47.25" customHeight="1">
      <c r="A49" s="132" t="s">
        <v>334</v>
      </c>
      <c r="B49" s="319" t="s">
        <v>675</v>
      </c>
      <c r="C49" s="320" t="s">
        <v>674</v>
      </c>
    </row>
    <row r="50" spans="1:3" ht="36.75" customHeight="1">
      <c r="A50" s="132" t="s">
        <v>334</v>
      </c>
      <c r="B50" s="319" t="s">
        <v>673</v>
      </c>
      <c r="C50" s="320" t="s">
        <v>672</v>
      </c>
    </row>
    <row r="51" spans="1:3" ht="63" customHeight="1">
      <c r="A51" s="132" t="s">
        <v>334</v>
      </c>
      <c r="B51" s="319" t="s">
        <v>671</v>
      </c>
      <c r="C51" s="320" t="s">
        <v>670</v>
      </c>
    </row>
    <row r="52" spans="1:3" ht="63" customHeight="1">
      <c r="A52" s="132" t="s">
        <v>334</v>
      </c>
      <c r="B52" s="319" t="s">
        <v>669</v>
      </c>
      <c r="C52" s="320" t="s">
        <v>668</v>
      </c>
    </row>
    <row r="53" spans="1:3" ht="39" customHeight="1">
      <c r="A53" s="132" t="s">
        <v>334</v>
      </c>
      <c r="B53" s="319" t="s">
        <v>667</v>
      </c>
      <c r="C53" s="320" t="s">
        <v>666</v>
      </c>
    </row>
    <row r="54" spans="1:3" ht="79.5" customHeight="1">
      <c r="A54" s="321" t="s">
        <v>564</v>
      </c>
      <c r="B54" s="319"/>
      <c r="C54" s="133" t="s">
        <v>665</v>
      </c>
    </row>
    <row r="55" spans="1:3" ht="77.25" customHeight="1">
      <c r="A55" s="132" t="s">
        <v>564</v>
      </c>
      <c r="B55" s="319" t="s">
        <v>664</v>
      </c>
      <c r="C55" s="320" t="s">
        <v>663</v>
      </c>
    </row>
    <row r="56" spans="1:3" ht="35.25" customHeight="1">
      <c r="A56" s="132" t="s">
        <v>564</v>
      </c>
      <c r="B56" s="319" t="s">
        <v>662</v>
      </c>
      <c r="C56" s="318" t="s">
        <v>661</v>
      </c>
    </row>
    <row r="57" spans="1:3" ht="15.75">
      <c r="A57" s="317"/>
      <c r="B57" s="317"/>
      <c r="C57" s="317"/>
    </row>
    <row r="58" spans="1:3" ht="21" customHeight="1">
      <c r="A58" s="316" t="s">
        <v>660</v>
      </c>
      <c r="B58" s="315"/>
      <c r="C58" s="315"/>
    </row>
    <row r="59" spans="1:3" ht="18" customHeight="1">
      <c r="A59" s="316" t="s">
        <v>659</v>
      </c>
      <c r="B59" s="315"/>
      <c r="C59" s="315"/>
    </row>
    <row r="60" spans="1:3" ht="20.25" customHeight="1">
      <c r="A60" s="316" t="s">
        <v>658</v>
      </c>
      <c r="B60" s="315"/>
      <c r="C60" s="315"/>
    </row>
    <row r="61" spans="1:3" ht="12.75">
      <c r="A61" s="314"/>
      <c r="B61" s="314"/>
      <c r="C61" s="314"/>
    </row>
  </sheetData>
  <sheetProtection/>
  <mergeCells count="6">
    <mergeCell ref="A4:C4"/>
    <mergeCell ref="A5:B5"/>
    <mergeCell ref="C5:C6"/>
    <mergeCell ref="A58:C58"/>
    <mergeCell ref="A59:C59"/>
    <mergeCell ref="A60:C60"/>
  </mergeCells>
  <printOptions horizontalCentered="1"/>
  <pageMargins left="0.7874015748031497" right="0.3937007874015748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  <oddFooter>&amp;C&amp;"Times New Roman,обычный"&amp;13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D64" sqref="D64"/>
    </sheetView>
  </sheetViews>
  <sheetFormatPr defaultColWidth="9.00390625" defaultRowHeight="12.75"/>
  <cols>
    <col min="1" max="1" width="15.625" style="0" customWidth="1"/>
    <col min="2" max="2" width="27.375" style="0" customWidth="1"/>
    <col min="3" max="3" width="56.625" style="0" customWidth="1"/>
  </cols>
  <sheetData>
    <row r="1" ht="18" customHeight="1">
      <c r="C1" s="372" t="s">
        <v>827</v>
      </c>
    </row>
    <row r="2" ht="31.5" customHeight="1">
      <c r="C2" s="371" t="s">
        <v>826</v>
      </c>
    </row>
    <row r="3" ht="15">
      <c r="C3" s="371" t="s">
        <v>825</v>
      </c>
    </row>
    <row r="4" spans="1:3" ht="90" customHeight="1">
      <c r="A4" s="370" t="s">
        <v>824</v>
      </c>
      <c r="B4" s="370"/>
      <c r="C4" s="370"/>
    </row>
    <row r="5" spans="1:3" ht="15.75" customHeight="1">
      <c r="A5" s="369"/>
      <c r="B5" s="369"/>
      <c r="C5" s="369"/>
    </row>
    <row r="7" spans="1:3" ht="35.25" customHeight="1">
      <c r="A7" s="341" t="s">
        <v>729</v>
      </c>
      <c r="B7" s="368"/>
      <c r="C7" s="339" t="s">
        <v>728</v>
      </c>
    </row>
    <row r="8" spans="1:3" ht="49.5" customHeight="1">
      <c r="A8" s="367" t="s">
        <v>727</v>
      </c>
      <c r="B8" s="367" t="s">
        <v>726</v>
      </c>
      <c r="C8" s="337"/>
    </row>
    <row r="9" spans="1:3" ht="14.25" customHeight="1">
      <c r="A9" s="131">
        <v>1</v>
      </c>
      <c r="B9" s="131">
        <v>2</v>
      </c>
      <c r="C9" s="131">
        <v>3</v>
      </c>
    </row>
    <row r="10" spans="1:3" ht="60.75" customHeight="1">
      <c r="A10" s="352" t="s">
        <v>820</v>
      </c>
      <c r="B10" s="364"/>
      <c r="C10" s="351" t="s">
        <v>823</v>
      </c>
    </row>
    <row r="11" spans="1:3" ht="96.75" customHeight="1">
      <c r="A11" s="350" t="s">
        <v>820</v>
      </c>
      <c r="B11" s="319" t="s">
        <v>822</v>
      </c>
      <c r="C11" s="318" t="s">
        <v>821</v>
      </c>
    </row>
    <row r="12" spans="1:3" ht="47.25" customHeight="1">
      <c r="A12" s="350" t="s">
        <v>820</v>
      </c>
      <c r="B12" s="319" t="s">
        <v>749</v>
      </c>
      <c r="C12" s="320" t="s">
        <v>716</v>
      </c>
    </row>
    <row r="13" spans="1:3" ht="36.75" customHeight="1">
      <c r="A13" s="352" t="s">
        <v>812</v>
      </c>
      <c r="B13" s="319"/>
      <c r="C13" s="326" t="s">
        <v>819</v>
      </c>
    </row>
    <row r="14" spans="1:3" ht="40.5" customHeight="1">
      <c r="A14" s="350" t="s">
        <v>812</v>
      </c>
      <c r="B14" s="319" t="s">
        <v>818</v>
      </c>
      <c r="C14" s="320" t="s">
        <v>817</v>
      </c>
    </row>
    <row r="15" spans="1:3" ht="40.5" customHeight="1">
      <c r="A15" s="350" t="s">
        <v>812</v>
      </c>
      <c r="B15" s="349" t="s">
        <v>816</v>
      </c>
      <c r="C15" s="319" t="s">
        <v>129</v>
      </c>
    </row>
    <row r="16" spans="1:3" ht="40.5" customHeight="1">
      <c r="A16" s="350" t="s">
        <v>812</v>
      </c>
      <c r="B16" s="349" t="s">
        <v>815</v>
      </c>
      <c r="C16" s="319" t="s">
        <v>131</v>
      </c>
    </row>
    <row r="17" spans="1:3" ht="40.5" customHeight="1">
      <c r="A17" s="350" t="s">
        <v>812</v>
      </c>
      <c r="B17" s="349" t="s">
        <v>814</v>
      </c>
      <c r="C17" s="319" t="s">
        <v>133</v>
      </c>
    </row>
    <row r="18" spans="1:3" ht="40.5" customHeight="1">
      <c r="A18" s="350" t="s">
        <v>812</v>
      </c>
      <c r="B18" s="349" t="s">
        <v>813</v>
      </c>
      <c r="C18" s="319" t="s">
        <v>135</v>
      </c>
    </row>
    <row r="19" spans="1:3" ht="48" customHeight="1">
      <c r="A19" s="350" t="s">
        <v>812</v>
      </c>
      <c r="B19" s="319" t="s">
        <v>737</v>
      </c>
      <c r="C19" s="320" t="s">
        <v>716</v>
      </c>
    </row>
    <row r="20" spans="1:3" ht="30.75" customHeight="1">
      <c r="A20" s="352" t="s">
        <v>808</v>
      </c>
      <c r="B20" s="319"/>
      <c r="C20" s="351" t="s">
        <v>811</v>
      </c>
    </row>
    <row r="21" spans="1:3" ht="45.75" customHeight="1">
      <c r="A21" s="350" t="s">
        <v>808</v>
      </c>
      <c r="B21" s="319" t="s">
        <v>810</v>
      </c>
      <c r="C21" s="355" t="s">
        <v>809</v>
      </c>
    </row>
    <row r="22" spans="1:3" ht="31.5" customHeight="1">
      <c r="A22" s="350" t="s">
        <v>808</v>
      </c>
      <c r="B22" s="319" t="s">
        <v>744</v>
      </c>
      <c r="C22" s="318" t="s">
        <v>743</v>
      </c>
    </row>
    <row r="23" spans="1:3" ht="47.25" customHeight="1">
      <c r="A23" s="350" t="s">
        <v>808</v>
      </c>
      <c r="B23" s="319" t="s">
        <v>737</v>
      </c>
      <c r="C23" s="320" t="s">
        <v>716</v>
      </c>
    </row>
    <row r="24" spans="1:3" ht="30.75" customHeight="1">
      <c r="A24" s="352" t="s">
        <v>806</v>
      </c>
      <c r="B24" s="319"/>
      <c r="C24" s="326" t="s">
        <v>807</v>
      </c>
    </row>
    <row r="25" spans="1:3" ht="48" customHeight="1">
      <c r="A25" s="350" t="s">
        <v>806</v>
      </c>
      <c r="B25" s="319" t="s">
        <v>749</v>
      </c>
      <c r="C25" s="320" t="s">
        <v>716</v>
      </c>
    </row>
    <row r="26" spans="1:3" ht="30.75" customHeight="1">
      <c r="A26" s="352" t="s">
        <v>804</v>
      </c>
      <c r="B26" s="364"/>
      <c r="C26" s="351" t="s">
        <v>805</v>
      </c>
    </row>
    <row r="27" spans="1:3" ht="47.25">
      <c r="A27" s="350" t="s">
        <v>804</v>
      </c>
      <c r="B27" s="319" t="s">
        <v>749</v>
      </c>
      <c r="C27" s="320" t="s">
        <v>716</v>
      </c>
    </row>
    <row r="28" spans="1:3" ht="31.5">
      <c r="A28" s="352" t="s">
        <v>802</v>
      </c>
      <c r="B28" s="319"/>
      <c r="C28" s="326" t="s">
        <v>803</v>
      </c>
    </row>
    <row r="29" spans="1:3" ht="47.25">
      <c r="A29" s="350" t="s">
        <v>802</v>
      </c>
      <c r="B29" s="319" t="s">
        <v>749</v>
      </c>
      <c r="C29" s="320" t="s">
        <v>716</v>
      </c>
    </row>
    <row r="30" spans="1:3" ht="47.25">
      <c r="A30" s="352" t="s">
        <v>800</v>
      </c>
      <c r="B30" s="319"/>
      <c r="C30" s="326" t="s">
        <v>801</v>
      </c>
    </row>
    <row r="31" spans="1:5" ht="63.75" customHeight="1">
      <c r="A31" s="350" t="s">
        <v>800</v>
      </c>
      <c r="B31" s="349" t="s">
        <v>799</v>
      </c>
      <c r="C31" s="134" t="s">
        <v>798</v>
      </c>
      <c r="D31" s="353"/>
      <c r="E31" s="353"/>
    </row>
    <row r="32" spans="1:5" ht="24.75" customHeight="1">
      <c r="A32" s="358" t="s">
        <v>796</v>
      </c>
      <c r="B32" s="366"/>
      <c r="C32" s="365" t="s">
        <v>797</v>
      </c>
      <c r="D32" s="353"/>
      <c r="E32" s="353"/>
    </row>
    <row r="33" spans="1:5" ht="51.75" customHeight="1">
      <c r="A33" s="350" t="s">
        <v>796</v>
      </c>
      <c r="B33" s="319" t="s">
        <v>749</v>
      </c>
      <c r="C33" s="320" t="s">
        <v>716</v>
      </c>
      <c r="D33" s="353"/>
      <c r="E33" s="353"/>
    </row>
    <row r="34" spans="1:3" ht="15.75">
      <c r="A34" s="352" t="s">
        <v>794</v>
      </c>
      <c r="B34" s="364"/>
      <c r="C34" s="351" t="s">
        <v>795</v>
      </c>
    </row>
    <row r="35" spans="1:3" ht="70.5" customHeight="1">
      <c r="A35" s="350" t="s">
        <v>794</v>
      </c>
      <c r="B35" s="319" t="s">
        <v>793</v>
      </c>
      <c r="C35" s="318" t="s">
        <v>792</v>
      </c>
    </row>
    <row r="36" spans="1:3" ht="47.25">
      <c r="A36" s="352" t="s">
        <v>790</v>
      </c>
      <c r="B36" s="364"/>
      <c r="C36" s="363" t="s">
        <v>791</v>
      </c>
    </row>
    <row r="37" spans="1:3" ht="47.25">
      <c r="A37" s="350" t="s">
        <v>790</v>
      </c>
      <c r="B37" s="319" t="s">
        <v>789</v>
      </c>
      <c r="C37" s="320" t="s">
        <v>716</v>
      </c>
    </row>
    <row r="38" spans="1:3" ht="15.75">
      <c r="A38" s="358" t="s">
        <v>752</v>
      </c>
      <c r="B38" s="362"/>
      <c r="C38" s="356" t="s">
        <v>788</v>
      </c>
    </row>
    <row r="39" spans="1:3" ht="93" customHeight="1">
      <c r="A39" s="350" t="s">
        <v>752</v>
      </c>
      <c r="B39" s="319" t="s">
        <v>787</v>
      </c>
      <c r="C39" s="361" t="s">
        <v>136</v>
      </c>
    </row>
    <row r="40" spans="1:3" ht="123.75" customHeight="1">
      <c r="A40" s="350" t="s">
        <v>752</v>
      </c>
      <c r="B40" s="319" t="s">
        <v>786</v>
      </c>
      <c r="C40" s="361" t="s">
        <v>140</v>
      </c>
    </row>
    <row r="41" spans="1:3" ht="56.25" customHeight="1">
      <c r="A41" s="350" t="s">
        <v>752</v>
      </c>
      <c r="B41" s="319" t="s">
        <v>785</v>
      </c>
      <c r="C41" s="355" t="s">
        <v>144</v>
      </c>
    </row>
    <row r="42" spans="1:3" ht="105" customHeight="1">
      <c r="A42" s="350" t="s">
        <v>752</v>
      </c>
      <c r="B42" s="319" t="s">
        <v>784</v>
      </c>
      <c r="C42" s="361" t="s">
        <v>138</v>
      </c>
    </row>
    <row r="43" spans="1:3" ht="31.5">
      <c r="A43" s="350" t="s">
        <v>752</v>
      </c>
      <c r="B43" s="319" t="s">
        <v>783</v>
      </c>
      <c r="C43" s="355" t="s">
        <v>782</v>
      </c>
    </row>
    <row r="44" spans="1:3" ht="47.25">
      <c r="A44" s="350" t="s">
        <v>752</v>
      </c>
      <c r="B44" s="319" t="s">
        <v>781</v>
      </c>
      <c r="C44" s="355" t="s">
        <v>780</v>
      </c>
    </row>
    <row r="45" spans="1:3" ht="15.75">
      <c r="A45" s="350" t="s">
        <v>752</v>
      </c>
      <c r="B45" s="319" t="s">
        <v>779</v>
      </c>
      <c r="C45" s="355" t="s">
        <v>778</v>
      </c>
    </row>
    <row r="46" spans="1:3" ht="30.75" customHeight="1">
      <c r="A46" s="350" t="s">
        <v>752</v>
      </c>
      <c r="B46" s="319" t="s">
        <v>777</v>
      </c>
      <c r="C46" s="355" t="s">
        <v>776</v>
      </c>
    </row>
    <row r="47" spans="1:3" ht="53.25" customHeight="1">
      <c r="A47" s="350" t="s">
        <v>752</v>
      </c>
      <c r="B47" s="319" t="s">
        <v>775</v>
      </c>
      <c r="C47" s="318" t="s">
        <v>774</v>
      </c>
    </row>
    <row r="48" spans="1:3" ht="63">
      <c r="A48" s="350" t="s">
        <v>752</v>
      </c>
      <c r="B48" s="319" t="s">
        <v>773</v>
      </c>
      <c r="C48" s="318" t="s">
        <v>772</v>
      </c>
    </row>
    <row r="49" spans="1:5" ht="65.25" customHeight="1">
      <c r="A49" s="350" t="s">
        <v>752</v>
      </c>
      <c r="B49" s="349" t="s">
        <v>771</v>
      </c>
      <c r="C49" s="318" t="s">
        <v>770</v>
      </c>
      <c r="D49" s="360"/>
      <c r="E49" s="360"/>
    </row>
    <row r="50" spans="1:5" ht="68.25" customHeight="1">
      <c r="A50" s="350" t="s">
        <v>752</v>
      </c>
      <c r="B50" s="349" t="s">
        <v>769</v>
      </c>
      <c r="C50" s="134" t="s">
        <v>768</v>
      </c>
      <c r="D50" s="353"/>
      <c r="E50" s="353"/>
    </row>
    <row r="51" spans="1:5" ht="48" customHeight="1">
      <c r="A51" s="350" t="s">
        <v>752</v>
      </c>
      <c r="B51" s="349" t="s">
        <v>767</v>
      </c>
      <c r="C51" s="134" t="s">
        <v>766</v>
      </c>
      <c r="D51" s="353"/>
      <c r="E51" s="353"/>
    </row>
    <row r="52" spans="1:3" ht="15.75">
      <c r="A52" s="350" t="s">
        <v>752</v>
      </c>
      <c r="B52" s="349" t="s">
        <v>765</v>
      </c>
      <c r="C52" s="134" t="s">
        <v>764</v>
      </c>
    </row>
    <row r="53" spans="1:3" ht="48" customHeight="1">
      <c r="A53" s="350" t="s">
        <v>752</v>
      </c>
      <c r="B53" s="349" t="s">
        <v>763</v>
      </c>
      <c r="C53" s="318" t="s">
        <v>762</v>
      </c>
    </row>
    <row r="54" spans="1:3" ht="34.5" customHeight="1">
      <c r="A54" s="350" t="s">
        <v>752</v>
      </c>
      <c r="B54" s="349" t="s">
        <v>761</v>
      </c>
      <c r="C54" s="318" t="s">
        <v>760</v>
      </c>
    </row>
    <row r="55" spans="1:3" ht="34.5" customHeight="1">
      <c r="A55" s="350" t="s">
        <v>752</v>
      </c>
      <c r="B55" s="349" t="s">
        <v>759</v>
      </c>
      <c r="C55" s="318" t="s">
        <v>758</v>
      </c>
    </row>
    <row r="56" spans="1:5" ht="99" customHeight="1">
      <c r="A56" s="350" t="s">
        <v>752</v>
      </c>
      <c r="B56" s="349" t="s">
        <v>757</v>
      </c>
      <c r="C56" s="134" t="s">
        <v>756</v>
      </c>
      <c r="D56" s="353"/>
      <c r="E56" s="353"/>
    </row>
    <row r="57" spans="1:5" ht="68.25" customHeight="1">
      <c r="A57" s="350" t="s">
        <v>752</v>
      </c>
      <c r="B57" s="349" t="s">
        <v>755</v>
      </c>
      <c r="C57" s="134" t="s">
        <v>754</v>
      </c>
      <c r="D57" s="353"/>
      <c r="E57" s="353"/>
    </row>
    <row r="58" spans="1:5" ht="83.25" customHeight="1">
      <c r="A58" s="350" t="s">
        <v>752</v>
      </c>
      <c r="B58" s="349" t="s">
        <v>753</v>
      </c>
      <c r="C58" s="359" t="s">
        <v>46</v>
      </c>
      <c r="D58" s="353"/>
      <c r="E58" s="353"/>
    </row>
    <row r="59" spans="1:3" ht="47.25">
      <c r="A59" s="350" t="s">
        <v>752</v>
      </c>
      <c r="B59" s="319" t="s">
        <v>749</v>
      </c>
      <c r="C59" s="320" t="s">
        <v>716</v>
      </c>
    </row>
    <row r="60" spans="1:3" ht="31.5">
      <c r="A60" s="352" t="s">
        <v>750</v>
      </c>
      <c r="B60" s="324"/>
      <c r="C60" s="351" t="s">
        <v>751</v>
      </c>
    </row>
    <row r="61" spans="1:3" ht="60.75" customHeight="1">
      <c r="A61" s="350" t="s">
        <v>750</v>
      </c>
      <c r="B61" s="319" t="s">
        <v>749</v>
      </c>
      <c r="C61" s="320" t="s">
        <v>716</v>
      </c>
    </row>
    <row r="62" spans="1:3" ht="15.75">
      <c r="A62" s="358" t="s">
        <v>747</v>
      </c>
      <c r="B62" s="357"/>
      <c r="C62" s="356" t="s">
        <v>748</v>
      </c>
    </row>
    <row r="63" spans="1:3" ht="47.25">
      <c r="A63" s="350" t="s">
        <v>747</v>
      </c>
      <c r="B63" s="319" t="s">
        <v>737</v>
      </c>
      <c r="C63" s="320" t="s">
        <v>716</v>
      </c>
    </row>
    <row r="64" spans="1:3" ht="81" customHeight="1">
      <c r="A64" s="350" t="s">
        <v>747</v>
      </c>
      <c r="B64" s="319" t="s">
        <v>746</v>
      </c>
      <c r="C64" s="320" t="s">
        <v>152</v>
      </c>
    </row>
    <row r="65" spans="1:3" ht="31.5">
      <c r="A65" s="352" t="s">
        <v>401</v>
      </c>
      <c r="B65" s="319"/>
      <c r="C65" s="326" t="s">
        <v>745</v>
      </c>
    </row>
    <row r="66" spans="1:3" ht="39.75" customHeight="1">
      <c r="A66" s="350" t="s">
        <v>401</v>
      </c>
      <c r="B66" s="319" t="s">
        <v>744</v>
      </c>
      <c r="C66" s="355" t="s">
        <v>743</v>
      </c>
    </row>
    <row r="67" spans="1:3" ht="49.5" customHeight="1">
      <c r="A67" s="350" t="s">
        <v>401</v>
      </c>
      <c r="B67" s="319" t="s">
        <v>737</v>
      </c>
      <c r="C67" s="320" t="s">
        <v>716</v>
      </c>
    </row>
    <row r="68" spans="1:3" ht="15.75">
      <c r="A68" s="352" t="s">
        <v>548</v>
      </c>
      <c r="B68" s="319"/>
      <c r="C68" s="351" t="s">
        <v>742</v>
      </c>
    </row>
    <row r="69" spans="1:5" ht="66" customHeight="1">
      <c r="A69" s="350" t="s">
        <v>548</v>
      </c>
      <c r="B69" s="349" t="s">
        <v>741</v>
      </c>
      <c r="C69" s="134" t="s">
        <v>740</v>
      </c>
      <c r="D69" s="353"/>
      <c r="E69" s="353"/>
    </row>
    <row r="70" spans="1:5" ht="51.75" customHeight="1">
      <c r="A70" s="352" t="s">
        <v>738</v>
      </c>
      <c r="B70" s="349"/>
      <c r="C70" s="354" t="s">
        <v>739</v>
      </c>
      <c r="D70" s="353"/>
      <c r="E70" s="353"/>
    </row>
    <row r="71" spans="1:5" ht="60.75" customHeight="1">
      <c r="A71" s="350" t="s">
        <v>738</v>
      </c>
      <c r="B71" s="319" t="s">
        <v>737</v>
      </c>
      <c r="C71" s="320" t="s">
        <v>716</v>
      </c>
      <c r="D71" s="353"/>
      <c r="E71" s="353"/>
    </row>
    <row r="72" spans="1:3" ht="31.5">
      <c r="A72" s="352" t="s">
        <v>735</v>
      </c>
      <c r="B72" s="319"/>
      <c r="C72" s="351" t="s">
        <v>736</v>
      </c>
    </row>
    <row r="73" spans="1:3" ht="34.5" customHeight="1">
      <c r="A73" s="350" t="s">
        <v>735</v>
      </c>
      <c r="B73" s="349" t="s">
        <v>734</v>
      </c>
      <c r="C73" s="134" t="s">
        <v>733</v>
      </c>
    </row>
    <row r="74" spans="1:3" ht="15.75">
      <c r="A74" s="348"/>
      <c r="B74" s="346"/>
      <c r="C74" s="345"/>
    </row>
    <row r="75" spans="1:3" ht="15.75">
      <c r="A75" s="348"/>
      <c r="B75" s="346"/>
      <c r="C75" s="345"/>
    </row>
    <row r="76" spans="1:3" ht="15.75">
      <c r="A76" s="348"/>
      <c r="B76" s="346"/>
      <c r="C76" s="345"/>
    </row>
    <row r="77" spans="1:3" ht="15.75">
      <c r="A77" s="348"/>
      <c r="B77" s="346"/>
      <c r="C77" s="345"/>
    </row>
    <row r="78" spans="1:3" ht="15.75">
      <c r="A78" s="347"/>
      <c r="B78" s="346"/>
      <c r="C78" s="345"/>
    </row>
  </sheetData>
  <sheetProtection/>
  <mergeCells count="3">
    <mergeCell ref="A4:C4"/>
    <mergeCell ref="A7:B7"/>
    <mergeCell ref="C7:C8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5" r:id="rId1"/>
  <headerFooter differentFirst="1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D22" sqref="D22"/>
    </sheetView>
  </sheetViews>
  <sheetFormatPr defaultColWidth="9.00390625" defaultRowHeight="12.75"/>
  <cols>
    <col min="2" max="2" width="85.00390625" style="0" customWidth="1"/>
    <col min="3" max="3" width="14.375" style="334" customWidth="1"/>
    <col min="4" max="4" width="9.625" style="0" bestFit="1" customWidth="1"/>
  </cols>
  <sheetData>
    <row r="1" spans="1:3" ht="16.5">
      <c r="A1" s="418"/>
      <c r="B1" s="417" t="s">
        <v>891</v>
      </c>
      <c r="C1" s="417"/>
    </row>
    <row r="2" spans="1:3" ht="49.5" customHeight="1">
      <c r="A2" s="334"/>
      <c r="B2" s="416" t="s">
        <v>890</v>
      </c>
      <c r="C2" s="416"/>
    </row>
    <row r="3" spans="1:3" ht="33.75" customHeight="1">
      <c r="A3" s="334"/>
      <c r="B3" s="416" t="s">
        <v>889</v>
      </c>
      <c r="C3" s="415"/>
    </row>
    <row r="4" spans="1:3" ht="14.25" customHeight="1">
      <c r="A4" s="412" t="s">
        <v>888</v>
      </c>
      <c r="B4" s="412"/>
      <c r="C4" s="412"/>
    </row>
    <row r="5" spans="1:3" ht="15.75">
      <c r="A5" s="414"/>
      <c r="B5" s="411" t="s">
        <v>887</v>
      </c>
      <c r="C5" s="413"/>
    </row>
    <row r="6" spans="1:3" ht="15.75">
      <c r="A6" s="412" t="s">
        <v>886</v>
      </c>
      <c r="B6" s="412"/>
      <c r="C6" s="412"/>
    </row>
    <row r="7" spans="1:3" ht="15.75">
      <c r="A7" s="411"/>
      <c r="B7" s="411"/>
      <c r="C7" s="410" t="s">
        <v>77</v>
      </c>
    </row>
    <row r="8" spans="1:3" ht="30" customHeight="1">
      <c r="A8" s="409" t="s">
        <v>885</v>
      </c>
      <c r="B8" s="409" t="s">
        <v>884</v>
      </c>
      <c r="C8" s="409" t="s">
        <v>883</v>
      </c>
    </row>
    <row r="9" spans="1:3" ht="17.25" customHeight="1">
      <c r="A9" s="382"/>
      <c r="B9" s="408" t="s">
        <v>882</v>
      </c>
      <c r="C9" s="407"/>
    </row>
    <row r="10" spans="1:3" ht="31.5" customHeight="1">
      <c r="A10" s="384" t="s">
        <v>881</v>
      </c>
      <c r="B10" s="391" t="s">
        <v>880</v>
      </c>
      <c r="C10" s="383">
        <v>3500</v>
      </c>
    </row>
    <row r="11" spans="1:3" ht="30" customHeight="1">
      <c r="A11" s="384" t="s">
        <v>879</v>
      </c>
      <c r="B11" s="389" t="s">
        <v>588</v>
      </c>
      <c r="C11" s="383">
        <v>250</v>
      </c>
    </row>
    <row r="12" spans="1:3" ht="29.25" customHeight="1">
      <c r="A12" s="384" t="s">
        <v>878</v>
      </c>
      <c r="B12" s="388" t="s">
        <v>602</v>
      </c>
      <c r="C12" s="383">
        <v>50</v>
      </c>
    </row>
    <row r="13" spans="1:3" ht="16.5" customHeight="1">
      <c r="A13" s="384" t="s">
        <v>877</v>
      </c>
      <c r="B13" s="389" t="s">
        <v>600</v>
      </c>
      <c r="C13" s="383">
        <v>7000</v>
      </c>
    </row>
    <row r="14" spans="1:3" ht="33" customHeight="1">
      <c r="A14" s="384" t="s">
        <v>876</v>
      </c>
      <c r="B14" s="388" t="s">
        <v>650</v>
      </c>
      <c r="C14" s="383">
        <v>50</v>
      </c>
    </row>
    <row r="15" spans="1:3" ht="33.75" customHeight="1">
      <c r="A15" s="384" t="s">
        <v>875</v>
      </c>
      <c r="B15" s="406" t="s">
        <v>579</v>
      </c>
      <c r="C15" s="383">
        <v>540</v>
      </c>
    </row>
    <row r="16" spans="1:3" ht="32.25" customHeight="1">
      <c r="A16" s="384" t="s">
        <v>874</v>
      </c>
      <c r="B16" s="388" t="s">
        <v>578</v>
      </c>
      <c r="C16" s="383">
        <f>C18</f>
        <v>9600</v>
      </c>
    </row>
    <row r="17" spans="1:3" ht="12.75" customHeight="1">
      <c r="A17" s="384"/>
      <c r="B17" s="388" t="s">
        <v>841</v>
      </c>
      <c r="C17" s="383"/>
    </row>
    <row r="18" spans="1:3" ht="30.75" customHeight="1">
      <c r="A18" s="384"/>
      <c r="B18" s="388" t="s">
        <v>476</v>
      </c>
      <c r="C18" s="383">
        <v>9600</v>
      </c>
    </row>
    <row r="19" spans="1:3" ht="15.75">
      <c r="A19" s="382"/>
      <c r="B19" s="378" t="s">
        <v>873</v>
      </c>
      <c r="C19" s="377">
        <f>SUM(C10:C16)</f>
        <v>20990</v>
      </c>
    </row>
    <row r="20" spans="1:3" ht="31.5">
      <c r="A20" s="382"/>
      <c r="B20" s="397" t="s">
        <v>872</v>
      </c>
      <c r="C20" s="377"/>
    </row>
    <row r="21" spans="1:3" ht="18" customHeight="1">
      <c r="A21" s="384" t="s">
        <v>871</v>
      </c>
      <c r="B21" s="403" t="s">
        <v>870</v>
      </c>
      <c r="C21" s="380">
        <v>5000</v>
      </c>
    </row>
    <row r="22" spans="1:4" ht="30">
      <c r="A22" s="384" t="s">
        <v>869</v>
      </c>
      <c r="B22" s="388" t="s">
        <v>868</v>
      </c>
      <c r="C22" s="380">
        <v>12000</v>
      </c>
      <c r="D22" s="405"/>
    </row>
    <row r="23" spans="1:5" ht="17.25" customHeight="1">
      <c r="A23" s="384" t="s">
        <v>867</v>
      </c>
      <c r="B23" s="388" t="s">
        <v>421</v>
      </c>
      <c r="C23" s="383">
        <v>45</v>
      </c>
      <c r="E23" s="404"/>
    </row>
    <row r="24" spans="1:3" ht="30">
      <c r="A24" s="384" t="s">
        <v>866</v>
      </c>
      <c r="B24" s="403" t="s">
        <v>524</v>
      </c>
      <c r="C24" s="383">
        <v>150</v>
      </c>
    </row>
    <row r="25" spans="1:3" ht="29.25" customHeight="1">
      <c r="A25" s="384" t="s">
        <v>865</v>
      </c>
      <c r="B25" s="402" t="s">
        <v>419</v>
      </c>
      <c r="C25" s="383">
        <v>100</v>
      </c>
    </row>
    <row r="26" spans="1:3" ht="15">
      <c r="A26" s="384" t="s">
        <v>864</v>
      </c>
      <c r="B26" s="401" t="s">
        <v>504</v>
      </c>
      <c r="C26" s="383">
        <v>10</v>
      </c>
    </row>
    <row r="27" spans="1:3" ht="15">
      <c r="A27" s="384" t="s">
        <v>863</v>
      </c>
      <c r="B27" s="381" t="s">
        <v>862</v>
      </c>
      <c r="C27" s="383">
        <v>3500</v>
      </c>
    </row>
    <row r="28" spans="1:3" ht="28.5" customHeight="1">
      <c r="A28" s="384" t="s">
        <v>861</v>
      </c>
      <c r="B28" s="400" t="s">
        <v>408</v>
      </c>
      <c r="C28" s="383">
        <v>2500</v>
      </c>
    </row>
    <row r="29" spans="1:3" ht="33" customHeight="1">
      <c r="A29" s="384" t="s">
        <v>860</v>
      </c>
      <c r="B29" s="400" t="s">
        <v>531</v>
      </c>
      <c r="C29" s="383">
        <v>300</v>
      </c>
    </row>
    <row r="30" spans="1:3" ht="35.25" customHeight="1">
      <c r="A30" s="384" t="s">
        <v>859</v>
      </c>
      <c r="B30" s="389" t="s">
        <v>494</v>
      </c>
      <c r="C30" s="383">
        <v>150</v>
      </c>
    </row>
    <row r="31" spans="1:3" ht="17.25" customHeight="1">
      <c r="A31" s="382"/>
      <c r="B31" s="378" t="s">
        <v>858</v>
      </c>
      <c r="C31" s="377">
        <f>SUM(C21:C30)</f>
        <v>23755</v>
      </c>
    </row>
    <row r="32" spans="1:3" ht="31.5">
      <c r="A32" s="376"/>
      <c r="B32" s="399" t="s">
        <v>857</v>
      </c>
      <c r="C32" s="377"/>
    </row>
    <row r="33" spans="1:3" ht="34.5" customHeight="1">
      <c r="A33" s="398" t="s">
        <v>856</v>
      </c>
      <c r="B33" s="389" t="s">
        <v>389</v>
      </c>
      <c r="C33" s="380">
        <f>C35</f>
        <v>6000</v>
      </c>
    </row>
    <row r="34" spans="1:3" ht="17.25" customHeight="1">
      <c r="A34" s="398"/>
      <c r="B34" s="390" t="s">
        <v>841</v>
      </c>
      <c r="C34" s="380"/>
    </row>
    <row r="35" spans="1:3" ht="30.75" customHeight="1">
      <c r="A35" s="398"/>
      <c r="B35" s="389" t="s">
        <v>476</v>
      </c>
      <c r="C35" s="380">
        <v>6000</v>
      </c>
    </row>
    <row r="36" spans="1:3" ht="30.75" customHeight="1">
      <c r="A36" s="398" t="s">
        <v>855</v>
      </c>
      <c r="B36" s="389" t="s">
        <v>854</v>
      </c>
      <c r="C36" s="380">
        <v>50</v>
      </c>
    </row>
    <row r="37" spans="1:3" ht="16.5">
      <c r="A37" s="376"/>
      <c r="B37" s="378" t="s">
        <v>853</v>
      </c>
      <c r="C37" s="377">
        <f>C33+C36</f>
        <v>6050</v>
      </c>
    </row>
    <row r="38" spans="1:3" ht="31.5">
      <c r="A38" s="382"/>
      <c r="B38" s="397" t="s">
        <v>852</v>
      </c>
      <c r="C38" s="396"/>
    </row>
    <row r="39" spans="1:3" ht="36" customHeight="1">
      <c r="A39" s="384" t="s">
        <v>851</v>
      </c>
      <c r="B39" s="395" t="s">
        <v>850</v>
      </c>
      <c r="C39" s="383">
        <v>200</v>
      </c>
    </row>
    <row r="40" spans="1:3" ht="18" customHeight="1">
      <c r="A40" s="376"/>
      <c r="B40" s="378" t="s">
        <v>849</v>
      </c>
      <c r="C40" s="377">
        <f>C39</f>
        <v>200</v>
      </c>
    </row>
    <row r="41" spans="1:3" ht="43.5" customHeight="1">
      <c r="A41" s="382"/>
      <c r="B41" s="394" t="s">
        <v>848</v>
      </c>
      <c r="C41" s="393"/>
    </row>
    <row r="42" spans="1:3" ht="15">
      <c r="A42" s="379" t="s">
        <v>847</v>
      </c>
      <c r="B42" s="392" t="s">
        <v>846</v>
      </c>
      <c r="C42" s="383">
        <v>4575</v>
      </c>
    </row>
    <row r="43" spans="1:3" ht="15">
      <c r="A43" s="384" t="s">
        <v>845</v>
      </c>
      <c r="B43" s="388" t="s">
        <v>844</v>
      </c>
      <c r="C43" s="383">
        <v>30</v>
      </c>
    </row>
    <row r="44" spans="1:3" ht="33.75" customHeight="1">
      <c r="A44" s="384" t="s">
        <v>843</v>
      </c>
      <c r="B44" s="391" t="s">
        <v>408</v>
      </c>
      <c r="C44" s="383">
        <v>150</v>
      </c>
    </row>
    <row r="45" spans="1:3" ht="30">
      <c r="A45" s="384" t="s">
        <v>842</v>
      </c>
      <c r="B45" s="389" t="s">
        <v>389</v>
      </c>
      <c r="C45" s="383">
        <f>C47+C48</f>
        <v>2500</v>
      </c>
    </row>
    <row r="46" spans="1:3" ht="17.25" customHeight="1">
      <c r="A46" s="384"/>
      <c r="B46" s="390" t="s">
        <v>841</v>
      </c>
      <c r="C46" s="383"/>
    </row>
    <row r="47" spans="1:3" ht="36.75" customHeight="1">
      <c r="A47" s="384"/>
      <c r="B47" s="389" t="s">
        <v>476</v>
      </c>
      <c r="C47" s="383">
        <v>500</v>
      </c>
    </row>
    <row r="48" spans="1:3" ht="32.25" customHeight="1">
      <c r="A48" s="384"/>
      <c r="B48" s="381" t="s">
        <v>387</v>
      </c>
      <c r="C48" s="383">
        <v>2000</v>
      </c>
    </row>
    <row r="49" spans="1:3" ht="33" customHeight="1">
      <c r="A49" s="384" t="s">
        <v>840</v>
      </c>
      <c r="B49" s="381" t="s">
        <v>529</v>
      </c>
      <c r="C49" s="383">
        <v>100</v>
      </c>
    </row>
    <row r="50" spans="1:3" ht="33" customHeight="1">
      <c r="A50" s="384" t="s">
        <v>839</v>
      </c>
      <c r="B50" s="388" t="s">
        <v>838</v>
      </c>
      <c r="C50" s="383">
        <v>80</v>
      </c>
    </row>
    <row r="51" spans="1:4" ht="20.25" customHeight="1">
      <c r="A51" s="382"/>
      <c r="B51" s="378" t="s">
        <v>837</v>
      </c>
      <c r="C51" s="377">
        <f>C42+C43+C44+C45+C49+C50</f>
        <v>7435</v>
      </c>
      <c r="D51" s="373"/>
    </row>
    <row r="52" spans="1:3" ht="31.5">
      <c r="A52" s="382"/>
      <c r="B52" s="387" t="s">
        <v>836</v>
      </c>
      <c r="C52" s="386"/>
    </row>
    <row r="53" spans="1:3" ht="30" customHeight="1">
      <c r="A53" s="379" t="s">
        <v>835</v>
      </c>
      <c r="B53" s="385" t="s">
        <v>834</v>
      </c>
      <c r="C53" s="383">
        <v>7000</v>
      </c>
    </row>
    <row r="54" spans="1:3" ht="30" customHeight="1">
      <c r="A54" s="384" t="s">
        <v>833</v>
      </c>
      <c r="B54" s="381" t="s">
        <v>529</v>
      </c>
      <c r="C54" s="383">
        <v>100</v>
      </c>
    </row>
    <row r="55" spans="1:4" ht="15.75">
      <c r="A55" s="382"/>
      <c r="B55" s="378" t="s">
        <v>832</v>
      </c>
      <c r="C55" s="377">
        <f>C53+C54</f>
        <v>7100</v>
      </c>
      <c r="D55" s="334"/>
    </row>
    <row r="56" spans="1:8" ht="33.75" customHeight="1">
      <c r="A56" s="379"/>
      <c r="B56" s="300" t="s">
        <v>831</v>
      </c>
      <c r="C56" s="377"/>
      <c r="E56" s="334"/>
      <c r="F56" s="334"/>
      <c r="G56" s="334"/>
      <c r="H56" s="334"/>
    </row>
    <row r="57" spans="1:8" ht="21.75" customHeight="1">
      <c r="A57" s="379" t="s">
        <v>830</v>
      </c>
      <c r="B57" s="381" t="s">
        <v>551</v>
      </c>
      <c r="C57" s="380">
        <v>1000</v>
      </c>
      <c r="E57" s="334"/>
      <c r="F57" s="334"/>
      <c r="G57" s="334"/>
      <c r="H57" s="334"/>
    </row>
    <row r="58" spans="1:8" ht="21.75" customHeight="1">
      <c r="A58" s="379"/>
      <c r="B58" s="378" t="s">
        <v>829</v>
      </c>
      <c r="C58" s="377">
        <f>C57</f>
        <v>1000</v>
      </c>
      <c r="E58" s="334"/>
      <c r="F58" s="334"/>
      <c r="G58" s="334"/>
      <c r="H58" s="334"/>
    </row>
    <row r="59" spans="1:3" ht="16.5">
      <c r="A59" s="376"/>
      <c r="B59" s="375" t="s">
        <v>828</v>
      </c>
      <c r="C59" s="374">
        <f>C19+C31+C37+C40+C51+C55+C58</f>
        <v>66530</v>
      </c>
    </row>
    <row r="60" ht="12.75">
      <c r="D60" s="373"/>
    </row>
  </sheetData>
  <sheetProtection/>
  <mergeCells count="5">
    <mergeCell ref="B1:C1"/>
    <mergeCell ref="B2:C2"/>
    <mergeCell ref="B3:C3"/>
    <mergeCell ref="A4:C4"/>
    <mergeCell ref="A6:C6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80" r:id="rId1"/>
  <headerFooter differentFirst="1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C41" sqref="C41"/>
    </sheetView>
  </sheetViews>
  <sheetFormatPr defaultColWidth="9.00390625" defaultRowHeight="12.75"/>
  <cols>
    <col min="1" max="1" width="0.2421875" style="0" customWidth="1"/>
    <col min="3" max="3" width="85.00390625" style="0" customWidth="1"/>
    <col min="4" max="4" width="12.25390625" style="334" customWidth="1"/>
    <col min="5" max="5" width="13.125" style="0" customWidth="1"/>
  </cols>
  <sheetData>
    <row r="1" spans="2:5" ht="16.5">
      <c r="B1" s="418"/>
      <c r="C1" s="428"/>
      <c r="D1" s="427" t="s">
        <v>901</v>
      </c>
      <c r="E1" s="427"/>
    </row>
    <row r="2" spans="2:5" ht="40.5" customHeight="1">
      <c r="B2" s="334"/>
      <c r="C2" s="425"/>
      <c r="D2" s="426" t="s">
        <v>890</v>
      </c>
      <c r="E2" s="426"/>
    </row>
    <row r="3" spans="2:5" ht="18" customHeight="1">
      <c r="B3" s="334"/>
      <c r="C3" s="425"/>
      <c r="D3" s="424" t="s">
        <v>889</v>
      </c>
      <c r="E3" s="424"/>
    </row>
    <row r="4" spans="2:4" ht="14.25" customHeight="1">
      <c r="B4" s="412" t="s">
        <v>888</v>
      </c>
      <c r="C4" s="412"/>
      <c r="D4" s="412"/>
    </row>
    <row r="5" spans="2:4" ht="15.75">
      <c r="B5" s="414"/>
      <c r="C5" s="411" t="s">
        <v>887</v>
      </c>
      <c r="D5" s="413"/>
    </row>
    <row r="6" spans="1:5" ht="15.75">
      <c r="A6" s="423"/>
      <c r="B6" s="412" t="s">
        <v>900</v>
      </c>
      <c r="C6" s="412"/>
      <c r="D6" s="412"/>
      <c r="E6" s="412"/>
    </row>
    <row r="7" spans="1:5" ht="15.75">
      <c r="A7" s="423"/>
      <c r="B7" s="411"/>
      <c r="C7" s="411"/>
      <c r="D7" s="410"/>
      <c r="E7" s="410" t="s">
        <v>77</v>
      </c>
    </row>
    <row r="8" spans="2:5" ht="30" customHeight="1">
      <c r="B8" s="409" t="s">
        <v>885</v>
      </c>
      <c r="C8" s="409" t="s">
        <v>884</v>
      </c>
      <c r="D8" s="409" t="s">
        <v>899</v>
      </c>
      <c r="E8" s="409" t="s">
        <v>898</v>
      </c>
    </row>
    <row r="9" spans="2:5" ht="17.25" customHeight="1">
      <c r="B9" s="382"/>
      <c r="C9" s="408" t="s">
        <v>882</v>
      </c>
      <c r="D9" s="407"/>
      <c r="E9" s="421"/>
    </row>
    <row r="10" spans="2:5" ht="31.5" customHeight="1">
      <c r="B10" s="384" t="s">
        <v>881</v>
      </c>
      <c r="C10" s="391" t="s">
        <v>880</v>
      </c>
      <c r="D10" s="383">
        <v>2500</v>
      </c>
      <c r="E10" s="383">
        <v>2500</v>
      </c>
    </row>
    <row r="11" spans="2:5" ht="30" customHeight="1">
      <c r="B11" s="384" t="s">
        <v>879</v>
      </c>
      <c r="C11" s="391" t="s">
        <v>588</v>
      </c>
      <c r="D11" s="383">
        <v>150</v>
      </c>
      <c r="E11" s="383">
        <v>150</v>
      </c>
    </row>
    <row r="12" spans="2:5" ht="29.25" customHeight="1">
      <c r="B12" s="384" t="s">
        <v>878</v>
      </c>
      <c r="C12" s="391" t="s">
        <v>602</v>
      </c>
      <c r="D12" s="383">
        <v>50</v>
      </c>
      <c r="E12" s="383">
        <v>0</v>
      </c>
    </row>
    <row r="13" spans="2:5" ht="16.5" customHeight="1">
      <c r="B13" s="384" t="s">
        <v>877</v>
      </c>
      <c r="C13" s="391" t="s">
        <v>600</v>
      </c>
      <c r="D13" s="383">
        <v>3000</v>
      </c>
      <c r="E13" s="383">
        <v>0</v>
      </c>
    </row>
    <row r="14" spans="2:5" ht="34.5" customHeight="1">
      <c r="B14" s="384" t="s">
        <v>876</v>
      </c>
      <c r="C14" s="391" t="s">
        <v>579</v>
      </c>
      <c r="D14" s="383">
        <v>540</v>
      </c>
      <c r="E14" s="383">
        <v>540</v>
      </c>
    </row>
    <row r="15" spans="2:5" ht="32.25" customHeight="1">
      <c r="B15" s="384" t="s">
        <v>875</v>
      </c>
      <c r="C15" s="389" t="s">
        <v>389</v>
      </c>
      <c r="D15" s="383">
        <f>D17</f>
        <v>3000</v>
      </c>
      <c r="E15" s="383">
        <f>E17</f>
        <v>0</v>
      </c>
    </row>
    <row r="16" spans="2:5" ht="12.75" customHeight="1">
      <c r="B16" s="384"/>
      <c r="C16" s="422" t="s">
        <v>841</v>
      </c>
      <c r="D16" s="383"/>
      <c r="E16" s="383"/>
    </row>
    <row r="17" spans="2:5" ht="30.75" customHeight="1">
      <c r="B17" s="384"/>
      <c r="C17" s="391" t="s">
        <v>476</v>
      </c>
      <c r="D17" s="383">
        <v>3000</v>
      </c>
      <c r="E17" s="383">
        <v>0</v>
      </c>
    </row>
    <row r="18" spans="2:5" ht="15.75">
      <c r="B18" s="419"/>
      <c r="C18" s="378" t="s">
        <v>873</v>
      </c>
      <c r="D18" s="377">
        <f>SUM(D10:D15)</f>
        <v>9240</v>
      </c>
      <c r="E18" s="377">
        <f>SUM(E10:E15)</f>
        <v>3190</v>
      </c>
    </row>
    <row r="19" spans="2:5" ht="31.5">
      <c r="B19" s="419"/>
      <c r="C19" s="397" t="s">
        <v>872</v>
      </c>
      <c r="D19" s="377"/>
      <c r="E19" s="421"/>
    </row>
    <row r="20" spans="2:5" ht="18" customHeight="1">
      <c r="B20" s="384" t="s">
        <v>871</v>
      </c>
      <c r="C20" s="403" t="s">
        <v>870</v>
      </c>
      <c r="D20" s="380">
        <v>7000</v>
      </c>
      <c r="E20" s="380">
        <v>7000</v>
      </c>
    </row>
    <row r="21" spans="2:5" ht="30">
      <c r="B21" s="384" t="s">
        <v>869</v>
      </c>
      <c r="C21" s="388" t="s">
        <v>868</v>
      </c>
      <c r="D21" s="380">
        <v>8500</v>
      </c>
      <c r="E21" s="380">
        <v>7500</v>
      </c>
    </row>
    <row r="22" spans="2:6" ht="17.25" customHeight="1">
      <c r="B22" s="384" t="s">
        <v>867</v>
      </c>
      <c r="C22" s="388" t="s">
        <v>421</v>
      </c>
      <c r="D22" s="383">
        <v>50</v>
      </c>
      <c r="E22" s="380">
        <v>50</v>
      </c>
      <c r="F22" s="404"/>
    </row>
    <row r="23" spans="2:5" ht="30">
      <c r="B23" s="384" t="s">
        <v>866</v>
      </c>
      <c r="C23" s="388" t="s">
        <v>524</v>
      </c>
      <c r="D23" s="383">
        <v>150</v>
      </c>
      <c r="E23" s="380">
        <v>150</v>
      </c>
    </row>
    <row r="24" spans="2:5" ht="29.25" customHeight="1">
      <c r="B24" s="384" t="s">
        <v>865</v>
      </c>
      <c r="C24" s="402" t="s">
        <v>419</v>
      </c>
      <c r="D24" s="383">
        <v>100</v>
      </c>
      <c r="E24" s="380">
        <v>150</v>
      </c>
    </row>
    <row r="25" spans="2:5" ht="15">
      <c r="B25" s="384" t="s">
        <v>864</v>
      </c>
      <c r="C25" s="401" t="s">
        <v>504</v>
      </c>
      <c r="D25" s="383">
        <v>50</v>
      </c>
      <c r="E25" s="380">
        <v>50</v>
      </c>
    </row>
    <row r="26" spans="2:5" ht="15">
      <c r="B26" s="384" t="s">
        <v>863</v>
      </c>
      <c r="C26" s="381" t="s">
        <v>897</v>
      </c>
      <c r="D26" s="383">
        <v>2000</v>
      </c>
      <c r="E26" s="380">
        <v>2000</v>
      </c>
    </row>
    <row r="27" spans="2:5" ht="31.5" customHeight="1">
      <c r="B27" s="384" t="s">
        <v>861</v>
      </c>
      <c r="C27" s="400" t="s">
        <v>408</v>
      </c>
      <c r="D27" s="383">
        <v>1500</v>
      </c>
      <c r="E27" s="380">
        <v>1000</v>
      </c>
    </row>
    <row r="28" spans="2:5" ht="35.25" customHeight="1">
      <c r="B28" s="384" t="s">
        <v>860</v>
      </c>
      <c r="C28" s="400" t="s">
        <v>896</v>
      </c>
      <c r="D28" s="383">
        <v>300</v>
      </c>
      <c r="E28" s="380">
        <v>300</v>
      </c>
    </row>
    <row r="29" spans="2:5" ht="36.75" customHeight="1">
      <c r="B29" s="384" t="s">
        <v>859</v>
      </c>
      <c r="C29" s="389" t="s">
        <v>895</v>
      </c>
      <c r="D29" s="383">
        <v>150</v>
      </c>
      <c r="E29" s="380">
        <v>200</v>
      </c>
    </row>
    <row r="30" spans="2:5" ht="34.5" customHeight="1">
      <c r="B30" s="419"/>
      <c r="C30" s="378" t="s">
        <v>858</v>
      </c>
      <c r="D30" s="377">
        <f>SUM(D20:D29)</f>
        <v>19800</v>
      </c>
      <c r="E30" s="377">
        <f>SUM(E20:E29)</f>
        <v>18400</v>
      </c>
    </row>
    <row r="31" spans="2:5" ht="33" customHeight="1">
      <c r="B31" s="420"/>
      <c r="C31" s="399" t="s">
        <v>857</v>
      </c>
      <c r="D31" s="377"/>
      <c r="E31" s="380"/>
    </row>
    <row r="32" spans="2:5" ht="33" customHeight="1">
      <c r="B32" s="398" t="s">
        <v>856</v>
      </c>
      <c r="C32" s="389" t="s">
        <v>389</v>
      </c>
      <c r="D32" s="380">
        <f>D34</f>
        <v>5000</v>
      </c>
      <c r="E32" s="380">
        <f>E34</f>
        <v>0</v>
      </c>
    </row>
    <row r="33" spans="2:5" ht="16.5" customHeight="1">
      <c r="B33" s="398"/>
      <c r="C33" s="390" t="s">
        <v>841</v>
      </c>
      <c r="D33" s="380"/>
      <c r="E33" s="380"/>
    </row>
    <row r="34" spans="2:5" ht="39.75" customHeight="1">
      <c r="B34" s="398"/>
      <c r="C34" s="389" t="s">
        <v>476</v>
      </c>
      <c r="D34" s="380">
        <v>5000</v>
      </c>
      <c r="E34" s="380">
        <v>0</v>
      </c>
    </row>
    <row r="35" spans="2:5" ht="36" customHeight="1">
      <c r="B35" s="420"/>
      <c r="C35" s="378" t="s">
        <v>853</v>
      </c>
      <c r="D35" s="377">
        <f>D32</f>
        <v>5000</v>
      </c>
      <c r="E35" s="377">
        <f>E32</f>
        <v>0</v>
      </c>
    </row>
    <row r="36" spans="2:5" ht="33.75" customHeight="1">
      <c r="B36" s="419"/>
      <c r="C36" s="397" t="s">
        <v>852</v>
      </c>
      <c r="D36" s="396"/>
      <c r="E36" s="380"/>
    </row>
    <row r="37" spans="2:5" ht="43.5" customHeight="1">
      <c r="B37" s="384" t="s">
        <v>894</v>
      </c>
      <c r="C37" s="395" t="s">
        <v>850</v>
      </c>
      <c r="D37" s="383">
        <v>200</v>
      </c>
      <c r="E37" s="380">
        <v>200</v>
      </c>
    </row>
    <row r="38" spans="2:5" ht="16.5">
      <c r="B38" s="420"/>
      <c r="C38" s="378" t="s">
        <v>849</v>
      </c>
      <c r="D38" s="377">
        <f>D37</f>
        <v>200</v>
      </c>
      <c r="E38" s="377">
        <f>E37</f>
        <v>200</v>
      </c>
    </row>
    <row r="39" spans="2:5" ht="35.25" customHeight="1">
      <c r="B39" s="419"/>
      <c r="C39" s="394" t="s">
        <v>848</v>
      </c>
      <c r="D39" s="393"/>
      <c r="E39" s="380"/>
    </row>
    <row r="40" spans="2:5" ht="21" customHeight="1">
      <c r="B40" s="384" t="s">
        <v>893</v>
      </c>
      <c r="C40" s="388" t="s">
        <v>846</v>
      </c>
      <c r="D40" s="383">
        <v>4000</v>
      </c>
      <c r="E40" s="380">
        <v>4500</v>
      </c>
    </row>
    <row r="41" spans="2:5" ht="15">
      <c r="B41" s="384" t="s">
        <v>845</v>
      </c>
      <c r="C41" s="388" t="s">
        <v>844</v>
      </c>
      <c r="D41" s="383">
        <v>30</v>
      </c>
      <c r="E41" s="380">
        <v>30</v>
      </c>
    </row>
    <row r="42" spans="2:5" ht="17.25" customHeight="1">
      <c r="B42" s="384" t="s">
        <v>843</v>
      </c>
      <c r="C42" s="391" t="s">
        <v>408</v>
      </c>
      <c r="D42" s="383">
        <v>150</v>
      </c>
      <c r="E42" s="380">
        <v>150</v>
      </c>
    </row>
    <row r="43" spans="2:5" ht="34.5" customHeight="1">
      <c r="B43" s="384" t="s">
        <v>842</v>
      </c>
      <c r="C43" s="389" t="s">
        <v>389</v>
      </c>
      <c r="D43" s="383">
        <f>D45</f>
        <v>2200</v>
      </c>
      <c r="E43" s="383">
        <f>E45</f>
        <v>0</v>
      </c>
    </row>
    <row r="44" spans="2:5" ht="14.25" customHeight="1">
      <c r="B44" s="384"/>
      <c r="C44" s="390" t="s">
        <v>841</v>
      </c>
      <c r="D44" s="383"/>
      <c r="E44" s="380"/>
    </row>
    <row r="45" spans="2:5" ht="30" customHeight="1">
      <c r="B45" s="384"/>
      <c r="C45" s="381" t="s">
        <v>387</v>
      </c>
      <c r="D45" s="383">
        <v>2200</v>
      </c>
      <c r="E45" s="380">
        <v>0</v>
      </c>
    </row>
    <row r="46" spans="2:5" ht="30">
      <c r="B46" s="384" t="s">
        <v>840</v>
      </c>
      <c r="C46" s="381" t="s">
        <v>529</v>
      </c>
      <c r="D46" s="383">
        <v>100</v>
      </c>
      <c r="E46" s="380">
        <v>100</v>
      </c>
    </row>
    <row r="47" spans="2:5" ht="30" customHeight="1">
      <c r="B47" s="419"/>
      <c r="C47" s="378" t="s">
        <v>837</v>
      </c>
      <c r="D47" s="377">
        <f>D40+D41+D42+D43+D46</f>
        <v>6480</v>
      </c>
      <c r="E47" s="377">
        <f>E40+E41+E42+E43+E46</f>
        <v>4780</v>
      </c>
    </row>
    <row r="48" spans="2:5" ht="31.5">
      <c r="B48" s="419"/>
      <c r="C48" s="387" t="s">
        <v>836</v>
      </c>
      <c r="D48" s="386"/>
      <c r="E48" s="380"/>
    </row>
    <row r="49" spans="2:9" ht="25.5" customHeight="1">
      <c r="B49" s="384" t="s">
        <v>892</v>
      </c>
      <c r="C49" s="388" t="s">
        <v>834</v>
      </c>
      <c r="D49" s="383">
        <v>8000</v>
      </c>
      <c r="E49" s="380">
        <v>6000</v>
      </c>
      <c r="F49" s="334"/>
      <c r="G49" s="334"/>
      <c r="H49" s="334"/>
      <c r="I49" s="334"/>
    </row>
    <row r="50" spans="2:9" ht="21.75" customHeight="1">
      <c r="B50" s="419"/>
      <c r="C50" s="378" t="s">
        <v>832</v>
      </c>
      <c r="D50" s="377">
        <f>D49</f>
        <v>8000</v>
      </c>
      <c r="E50" s="377">
        <f>E49</f>
        <v>6000</v>
      </c>
      <c r="F50" s="334"/>
      <c r="G50" s="334"/>
      <c r="H50" s="334"/>
      <c r="I50" s="334"/>
    </row>
    <row r="51" spans="2:9" ht="33.75" customHeight="1">
      <c r="B51" s="384"/>
      <c r="C51" s="300" t="s">
        <v>831</v>
      </c>
      <c r="D51" s="377"/>
      <c r="E51" s="377"/>
      <c r="F51" s="334"/>
      <c r="G51" s="334"/>
      <c r="H51" s="334"/>
      <c r="I51" s="334"/>
    </row>
    <row r="52" spans="2:5" ht="15">
      <c r="B52" s="384" t="s">
        <v>830</v>
      </c>
      <c r="C52" s="381" t="s">
        <v>551</v>
      </c>
      <c r="D52" s="380">
        <v>700</v>
      </c>
      <c r="E52" s="380">
        <v>750</v>
      </c>
    </row>
    <row r="53" spans="2:5" ht="15.75">
      <c r="B53" s="384"/>
      <c r="C53" s="378" t="s">
        <v>829</v>
      </c>
      <c r="D53" s="377">
        <f>D52</f>
        <v>700</v>
      </c>
      <c r="E53" s="377">
        <f>E52</f>
        <v>750</v>
      </c>
    </row>
    <row r="54" spans="2:5" ht="16.5">
      <c r="B54" s="376"/>
      <c r="C54" s="375" t="s">
        <v>828</v>
      </c>
      <c r="D54" s="374">
        <f>D18+D30+D35+D38+D47+D50+D53</f>
        <v>49420</v>
      </c>
      <c r="E54" s="374">
        <f>E18+E30+E35+E38+E47+E50+E53</f>
        <v>33320</v>
      </c>
    </row>
  </sheetData>
  <sheetProtection/>
  <mergeCells count="5">
    <mergeCell ref="D3:E3"/>
    <mergeCell ref="B4:D4"/>
    <mergeCell ref="B6:E6"/>
    <mergeCell ref="D1:E1"/>
    <mergeCell ref="D2:E2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70" r:id="rId1"/>
  <headerFooter differentFirst="1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A9" sqref="A9:B9"/>
    </sheetView>
  </sheetViews>
  <sheetFormatPr defaultColWidth="9.00390625" defaultRowHeight="12.75"/>
  <cols>
    <col min="1" max="1" width="47.625" style="0" customWidth="1"/>
    <col min="2" max="2" width="34.00390625" style="0" customWidth="1"/>
  </cols>
  <sheetData>
    <row r="1" ht="18" customHeight="1">
      <c r="B1" s="443" t="s">
        <v>911</v>
      </c>
    </row>
    <row r="2" ht="32.25" customHeight="1">
      <c r="B2" s="442" t="s">
        <v>228</v>
      </c>
    </row>
    <row r="3" ht="15">
      <c r="B3" s="441" t="s">
        <v>910</v>
      </c>
    </row>
    <row r="4" ht="12.75">
      <c r="B4" s="125"/>
    </row>
    <row r="8" spans="1:2" ht="15.75" customHeight="1">
      <c r="A8" s="440" t="s">
        <v>909</v>
      </c>
      <c r="B8" s="440"/>
    </row>
    <row r="9" spans="1:2" ht="15.75" customHeight="1">
      <c r="A9" s="440" t="s">
        <v>908</v>
      </c>
      <c r="B9" s="440"/>
    </row>
    <row r="10" spans="1:2" ht="15.75">
      <c r="A10" s="317"/>
      <c r="B10" s="317"/>
    </row>
    <row r="11" spans="1:2" ht="15.75">
      <c r="A11" s="317"/>
      <c r="B11" s="439" t="s">
        <v>77</v>
      </c>
    </row>
    <row r="12" spans="1:2" ht="25.5" customHeight="1">
      <c r="A12" s="437" t="s">
        <v>907</v>
      </c>
      <c r="B12" s="438">
        <f>B15+B18</f>
        <v>57920</v>
      </c>
    </row>
    <row r="13" spans="1:2" ht="13.5" customHeight="1">
      <c r="A13" s="437"/>
      <c r="B13" s="436"/>
    </row>
    <row r="14" spans="1:2" ht="18.75" customHeight="1">
      <c r="A14" s="355" t="s">
        <v>906</v>
      </c>
      <c r="B14" s="433"/>
    </row>
    <row r="15" spans="1:2" ht="23.25" customHeight="1">
      <c r="A15" s="355" t="s">
        <v>905</v>
      </c>
      <c r="B15" s="433">
        <f>B16+B17</f>
        <v>67920</v>
      </c>
    </row>
    <row r="16" spans="1:2" ht="21.75" customHeight="1">
      <c r="A16" s="434" t="s">
        <v>903</v>
      </c>
      <c r="B16" s="435">
        <v>157920</v>
      </c>
    </row>
    <row r="17" spans="1:2" ht="22.5" customHeight="1">
      <c r="A17" s="434" t="s">
        <v>902</v>
      </c>
      <c r="B17" s="433">
        <v>-90000</v>
      </c>
    </row>
    <row r="18" spans="1:2" ht="42.75" customHeight="1">
      <c r="A18" s="355" t="s">
        <v>904</v>
      </c>
      <c r="B18" s="433">
        <f>B19+B20</f>
        <v>-10000</v>
      </c>
    </row>
    <row r="19" spans="1:2" ht="29.25" customHeight="1">
      <c r="A19" s="434" t="s">
        <v>903</v>
      </c>
      <c r="B19" s="433">
        <v>0</v>
      </c>
    </row>
    <row r="20" spans="1:2" ht="15.75">
      <c r="A20" s="434" t="s">
        <v>902</v>
      </c>
      <c r="B20" s="433">
        <v>-10000</v>
      </c>
    </row>
    <row r="21" spans="1:2" ht="15.75">
      <c r="A21" s="152"/>
      <c r="B21" s="432"/>
    </row>
    <row r="22" spans="1:2" ht="12.75">
      <c r="A22" s="347"/>
      <c r="B22" s="347"/>
    </row>
    <row r="23" spans="1:2" ht="12.75">
      <c r="A23" s="431"/>
      <c r="B23" s="430"/>
    </row>
    <row r="24" spans="1:2" ht="12.75">
      <c r="A24" s="429"/>
      <c r="B24" s="429"/>
    </row>
    <row r="25" spans="1:2" ht="12.75">
      <c r="A25" s="347"/>
      <c r="B25" s="347"/>
    </row>
    <row r="26" spans="1:2" ht="12.75">
      <c r="A26" s="347"/>
      <c r="B26" s="347"/>
    </row>
    <row r="27" spans="1:2" ht="12.75">
      <c r="A27" s="347"/>
      <c r="B27" s="347"/>
    </row>
    <row r="28" spans="1:2" ht="12.75">
      <c r="A28" s="347"/>
      <c r="B28" s="347"/>
    </row>
    <row r="29" spans="1:2" ht="12.75">
      <c r="A29" s="347"/>
      <c r="B29" s="347"/>
    </row>
    <row r="30" spans="1:2" ht="12.75">
      <c r="A30" s="347"/>
      <c r="B30" s="347"/>
    </row>
    <row r="31" spans="1:2" ht="12.75">
      <c r="A31" s="347"/>
      <c r="B31" s="347"/>
    </row>
    <row r="32" spans="1:2" ht="12.75">
      <c r="A32" s="347"/>
      <c r="B32" s="347"/>
    </row>
    <row r="33" spans="1:2" ht="12.75">
      <c r="A33" s="347"/>
      <c r="B33" s="347"/>
    </row>
    <row r="34" spans="1:2" ht="12.75">
      <c r="A34" s="347"/>
      <c r="B34" s="347"/>
    </row>
    <row r="35" spans="1:2" ht="12.75">
      <c r="A35" s="347"/>
      <c r="B35" s="347"/>
    </row>
    <row r="36" spans="1:2" ht="12.75">
      <c r="A36" s="347"/>
      <c r="B36" s="347"/>
    </row>
    <row r="37" spans="1:2" ht="12.75">
      <c r="A37" s="347"/>
      <c r="B37" s="347"/>
    </row>
  </sheetData>
  <sheetProtection/>
  <mergeCells count="6">
    <mergeCell ref="A8:B8"/>
    <mergeCell ref="A9:B9"/>
    <mergeCell ref="A23:B23"/>
    <mergeCell ref="A24:B24"/>
    <mergeCell ref="A12:A13"/>
    <mergeCell ref="B12:B13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I34" sqref="I34"/>
    </sheetView>
  </sheetViews>
  <sheetFormatPr defaultColWidth="9.00390625" defaultRowHeight="12.75"/>
  <cols>
    <col min="1" max="1" width="51.125" style="0" customWidth="1"/>
    <col min="2" max="2" width="16.875" style="0" customWidth="1"/>
    <col min="3" max="3" width="18.125" style="0" customWidth="1"/>
  </cols>
  <sheetData>
    <row r="1" spans="2:3" ht="18" customHeight="1">
      <c r="B1" s="453" t="s">
        <v>913</v>
      </c>
      <c r="C1" s="453"/>
    </row>
    <row r="2" spans="2:3" ht="32.25" customHeight="1">
      <c r="B2" s="452" t="s">
        <v>228</v>
      </c>
      <c r="C2" s="450"/>
    </row>
    <row r="3" spans="2:3" ht="13.5">
      <c r="B3" s="451" t="s">
        <v>910</v>
      </c>
      <c r="C3" s="450"/>
    </row>
    <row r="4" ht="12.75">
      <c r="B4" s="125"/>
    </row>
    <row r="8" spans="1:3" ht="15.75" customHeight="1">
      <c r="A8" s="440" t="s">
        <v>909</v>
      </c>
      <c r="B8" s="440"/>
      <c r="C8" s="449"/>
    </row>
    <row r="9" spans="1:3" ht="20.25" customHeight="1">
      <c r="A9" s="440" t="s">
        <v>912</v>
      </c>
      <c r="B9" s="440"/>
      <c r="C9" s="449"/>
    </row>
    <row r="10" spans="1:2" ht="15.75" customHeight="1">
      <c r="A10" s="221"/>
      <c r="B10" s="221"/>
    </row>
    <row r="11" spans="1:3" ht="15.75">
      <c r="A11" s="317"/>
      <c r="B11" s="317"/>
      <c r="C11" s="448" t="s">
        <v>77</v>
      </c>
    </row>
    <row r="12" spans="1:4" ht="15.75">
      <c r="A12" s="339" t="s">
        <v>907</v>
      </c>
      <c r="B12" s="447">
        <v>2014</v>
      </c>
      <c r="C12" s="447">
        <v>2015</v>
      </c>
      <c r="D12" s="446"/>
    </row>
    <row r="13" spans="1:3" ht="22.5" customHeight="1">
      <c r="A13" s="445"/>
      <c r="B13" s="438">
        <f>B16+B19</f>
        <v>57298.70000000001</v>
      </c>
      <c r="C13" s="438">
        <f>C16+C19</f>
        <v>55678</v>
      </c>
    </row>
    <row r="14" spans="1:3" ht="13.5" customHeight="1" hidden="1">
      <c r="A14" s="444"/>
      <c r="B14" s="436"/>
      <c r="C14" s="436"/>
    </row>
    <row r="15" spans="1:3" ht="18.75" customHeight="1">
      <c r="A15" s="355" t="s">
        <v>906</v>
      </c>
      <c r="B15" s="433"/>
      <c r="C15" s="433"/>
    </row>
    <row r="16" spans="1:3" ht="23.25" customHeight="1">
      <c r="A16" s="355" t="s">
        <v>905</v>
      </c>
      <c r="B16" s="433">
        <f>B17+B18</f>
        <v>67298.70000000001</v>
      </c>
      <c r="C16" s="433">
        <f>C17+C18</f>
        <v>55678</v>
      </c>
    </row>
    <row r="17" spans="1:3" ht="21.75" customHeight="1">
      <c r="A17" s="434" t="s">
        <v>903</v>
      </c>
      <c r="B17" s="435">
        <v>225218.7</v>
      </c>
      <c r="C17" s="435">
        <v>280896.7</v>
      </c>
    </row>
    <row r="18" spans="1:3" ht="22.5" customHeight="1">
      <c r="A18" s="434" t="s">
        <v>902</v>
      </c>
      <c r="B18" s="433">
        <v>-157920</v>
      </c>
      <c r="C18" s="433">
        <v>-225218.7</v>
      </c>
    </row>
    <row r="19" spans="1:3" ht="42.75" customHeight="1">
      <c r="A19" s="355" t="s">
        <v>904</v>
      </c>
      <c r="B19" s="433">
        <f>B20+B21</f>
        <v>-10000</v>
      </c>
      <c r="C19" s="433">
        <f>C20+C21</f>
        <v>0</v>
      </c>
    </row>
    <row r="20" spans="1:3" ht="29.25" customHeight="1">
      <c r="A20" s="434" t="s">
        <v>903</v>
      </c>
      <c r="B20" s="433">
        <v>0</v>
      </c>
      <c r="C20" s="433">
        <v>0</v>
      </c>
    </row>
    <row r="21" spans="1:3" ht="15.75">
      <c r="A21" s="434" t="s">
        <v>902</v>
      </c>
      <c r="B21" s="433">
        <v>-10000</v>
      </c>
      <c r="C21" s="433">
        <v>0</v>
      </c>
    </row>
    <row r="22" spans="1:2" ht="15.75">
      <c r="A22" s="152"/>
      <c r="B22" s="432"/>
    </row>
    <row r="23" spans="1:2" ht="12.75">
      <c r="A23" s="347"/>
      <c r="B23" s="347"/>
    </row>
    <row r="24" spans="1:2" ht="12.75">
      <c r="A24" s="431"/>
      <c r="B24" s="430"/>
    </row>
    <row r="25" spans="1:2" ht="12.75">
      <c r="A25" s="429"/>
      <c r="B25" s="429"/>
    </row>
    <row r="26" spans="1:2" ht="12.75">
      <c r="A26" s="347"/>
      <c r="B26" s="347"/>
    </row>
    <row r="27" spans="1:2" ht="12.75">
      <c r="A27" s="347"/>
      <c r="B27" s="347"/>
    </row>
    <row r="28" spans="1:2" ht="12.75">
      <c r="A28" s="347"/>
      <c r="B28" s="347"/>
    </row>
    <row r="29" spans="1:2" ht="12.75">
      <c r="A29" s="347"/>
      <c r="B29" s="347"/>
    </row>
    <row r="30" spans="1:2" ht="12.75">
      <c r="A30" s="347"/>
      <c r="B30" s="347"/>
    </row>
    <row r="31" spans="1:2" ht="12.75">
      <c r="A31" s="347"/>
      <c r="B31" s="347"/>
    </row>
    <row r="32" spans="1:2" ht="12.75">
      <c r="A32" s="347"/>
      <c r="B32" s="347"/>
    </row>
    <row r="33" spans="1:2" ht="12.75">
      <c r="A33" s="347"/>
      <c r="B33" s="347"/>
    </row>
    <row r="34" spans="1:2" ht="12.75">
      <c r="A34" s="347"/>
      <c r="B34" s="347"/>
    </row>
    <row r="35" spans="1:2" ht="12.75">
      <c r="A35" s="347"/>
      <c r="B35" s="347"/>
    </row>
    <row r="36" spans="1:2" ht="12.75">
      <c r="A36" s="347"/>
      <c r="B36" s="347"/>
    </row>
    <row r="37" spans="1:2" ht="12.75">
      <c r="A37" s="347"/>
      <c r="B37" s="347"/>
    </row>
    <row r="38" spans="1:2" ht="12.75">
      <c r="A38" s="347"/>
      <c r="B38" s="347"/>
    </row>
  </sheetData>
  <sheetProtection/>
  <mergeCells count="10">
    <mergeCell ref="B1:C1"/>
    <mergeCell ref="A24:B24"/>
    <mergeCell ref="A25:B25"/>
    <mergeCell ref="B13:B14"/>
    <mergeCell ref="A8:C8"/>
    <mergeCell ref="C13:C14"/>
    <mergeCell ref="B2:C2"/>
    <mergeCell ref="B3:C3"/>
    <mergeCell ref="A12:A14"/>
    <mergeCell ref="A9:C9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4.25390625" style="454" customWidth="1"/>
    <col min="2" max="2" width="60.625" style="454" customWidth="1"/>
    <col min="3" max="3" width="15.75390625" style="454" customWidth="1"/>
    <col min="4" max="16384" width="9.125" style="454" customWidth="1"/>
  </cols>
  <sheetData>
    <row r="1" spans="2:4" ht="15.75">
      <c r="B1" s="477" t="s">
        <v>928</v>
      </c>
      <c r="C1" s="477"/>
      <c r="D1" s="477"/>
    </row>
    <row r="2" spans="2:4" ht="15.75">
      <c r="B2" s="476" t="s">
        <v>204</v>
      </c>
      <c r="C2" s="476"/>
      <c r="D2" s="476"/>
    </row>
    <row r="3" spans="2:4" ht="15.75">
      <c r="B3" s="476" t="s">
        <v>80</v>
      </c>
      <c r="C3" s="476"/>
      <c r="D3" s="476"/>
    </row>
    <row r="4" spans="2:4" ht="15.75">
      <c r="B4" s="476" t="s">
        <v>927</v>
      </c>
      <c r="C4" s="476"/>
      <c r="D4" s="476"/>
    </row>
    <row r="5" ht="24.75" customHeight="1">
      <c r="B5" s="475"/>
    </row>
    <row r="6" spans="2:3" ht="15.75">
      <c r="B6" s="474" t="s">
        <v>926</v>
      </c>
      <c r="C6" s="474"/>
    </row>
    <row r="7" spans="2:3" ht="16.5" customHeight="1">
      <c r="B7" s="473" t="s">
        <v>925</v>
      </c>
      <c r="C7" s="473"/>
    </row>
    <row r="8" spans="2:3" ht="16.5" customHeight="1">
      <c r="B8" s="473" t="s">
        <v>924</v>
      </c>
      <c r="C8" s="473"/>
    </row>
    <row r="9" spans="2:3" ht="15.75" customHeight="1">
      <c r="B9" s="472" t="s">
        <v>923</v>
      </c>
      <c r="C9" s="472"/>
    </row>
    <row r="10" ht="15">
      <c r="C10" s="471"/>
    </row>
    <row r="11" spans="1:3" ht="30">
      <c r="A11" s="470" t="s">
        <v>922</v>
      </c>
      <c r="B11" s="469" t="s">
        <v>921</v>
      </c>
      <c r="C11" s="468" t="s">
        <v>920</v>
      </c>
    </row>
    <row r="12" spans="1:3" ht="15.75">
      <c r="A12" s="467" t="s">
        <v>919</v>
      </c>
      <c r="B12" s="466"/>
      <c r="C12" s="465"/>
    </row>
    <row r="13" spans="1:3" ht="19.5" customHeight="1">
      <c r="A13" s="461" t="s">
        <v>918</v>
      </c>
      <c r="B13" s="460" t="s">
        <v>917</v>
      </c>
      <c r="C13" s="459">
        <v>0.5</v>
      </c>
    </row>
    <row r="14" spans="1:3" ht="19.5" customHeight="1">
      <c r="A14" s="464" t="s">
        <v>916</v>
      </c>
      <c r="B14" s="463"/>
      <c r="C14" s="462"/>
    </row>
    <row r="15" spans="1:3" ht="20.25" customHeight="1">
      <c r="A15" s="461" t="s">
        <v>915</v>
      </c>
      <c r="B15" s="460" t="s">
        <v>914</v>
      </c>
      <c r="C15" s="459">
        <v>0.05</v>
      </c>
    </row>
    <row r="16" spans="1:3" ht="11.25" customHeight="1">
      <c r="A16" s="455"/>
      <c r="B16" s="455"/>
      <c r="C16" s="458"/>
    </row>
    <row r="17" spans="1:2" ht="12" customHeight="1">
      <c r="A17" s="455"/>
      <c r="B17" s="455"/>
    </row>
    <row r="18" spans="1:3" ht="15.75">
      <c r="A18" s="457"/>
      <c r="B18" s="456"/>
      <c r="C18" s="456"/>
    </row>
    <row r="19" spans="1:2" ht="15.75">
      <c r="A19" s="455"/>
      <c r="B19" s="455"/>
    </row>
    <row r="20" spans="1:2" ht="15.75">
      <c r="A20" s="455"/>
      <c r="B20" s="455"/>
    </row>
  </sheetData>
  <sheetProtection/>
  <mergeCells count="11">
    <mergeCell ref="A12:C12"/>
    <mergeCell ref="A14:C14"/>
    <mergeCell ref="B4:D4"/>
    <mergeCell ref="A18:C18"/>
    <mergeCell ref="B6:C6"/>
    <mergeCell ref="B7:C7"/>
    <mergeCell ref="B1:D1"/>
    <mergeCell ref="B2:D2"/>
    <mergeCell ref="B3:D3"/>
    <mergeCell ref="B8:C8"/>
    <mergeCell ref="B9:C9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0.2421875" style="0" customWidth="1"/>
    <col min="2" max="2" width="5.25390625" style="0" customWidth="1"/>
    <col min="3" max="3" width="87.875" style="0" customWidth="1"/>
    <col min="4" max="4" width="13.00390625" style="334" customWidth="1"/>
    <col min="6" max="6" width="9.625" style="0" bestFit="1" customWidth="1"/>
  </cols>
  <sheetData>
    <row r="1" spans="2:4" ht="16.5">
      <c r="B1" s="418"/>
      <c r="C1" s="417" t="s">
        <v>938</v>
      </c>
      <c r="D1" s="417"/>
    </row>
    <row r="2" spans="2:4" ht="31.5" customHeight="1">
      <c r="B2" s="334"/>
      <c r="C2" s="416" t="s">
        <v>890</v>
      </c>
      <c r="D2" s="416"/>
    </row>
    <row r="3" spans="2:4" ht="15.75">
      <c r="B3" s="334"/>
      <c r="C3" s="416" t="s">
        <v>937</v>
      </c>
      <c r="D3" s="415"/>
    </row>
    <row r="4" spans="2:3" ht="12.75">
      <c r="B4" s="334"/>
      <c r="C4" s="493"/>
    </row>
    <row r="5" spans="2:4" ht="13.5" customHeight="1">
      <c r="B5" s="412" t="s">
        <v>888</v>
      </c>
      <c r="C5" s="412"/>
      <c r="D5" s="412"/>
    </row>
    <row r="6" spans="2:4" ht="15.75">
      <c r="B6" s="414"/>
      <c r="C6" s="411" t="s">
        <v>936</v>
      </c>
      <c r="D6" s="413"/>
    </row>
    <row r="7" spans="1:4" ht="15.75">
      <c r="A7" s="423"/>
      <c r="B7" s="412" t="s">
        <v>886</v>
      </c>
      <c r="C7" s="412"/>
      <c r="D7" s="412"/>
    </row>
    <row r="8" spans="1:4" ht="16.5">
      <c r="A8" s="423"/>
      <c r="C8" s="492"/>
      <c r="D8" s="491" t="s">
        <v>935</v>
      </c>
    </row>
    <row r="9" spans="2:4" ht="48" customHeight="1">
      <c r="B9" s="490" t="s">
        <v>885</v>
      </c>
      <c r="C9" s="490" t="s">
        <v>934</v>
      </c>
      <c r="D9" s="489" t="s">
        <v>148</v>
      </c>
    </row>
    <row r="10" spans="2:4" ht="26.25" customHeight="1">
      <c r="B10" s="488" t="s">
        <v>933</v>
      </c>
      <c r="C10" s="487"/>
      <c r="D10" s="486"/>
    </row>
    <row r="11" spans="2:4" ht="31.5" customHeight="1">
      <c r="B11" s="384" t="s">
        <v>881</v>
      </c>
      <c r="C11" s="485" t="s">
        <v>579</v>
      </c>
      <c r="D11" s="383">
        <v>540</v>
      </c>
    </row>
    <row r="12" spans="2:4" ht="16.5" customHeight="1">
      <c r="B12" s="484"/>
      <c r="C12" s="378" t="s">
        <v>873</v>
      </c>
      <c r="D12" s="483">
        <f>D11</f>
        <v>540</v>
      </c>
    </row>
    <row r="13" spans="2:4" ht="27" customHeight="1">
      <c r="B13" s="482" t="s">
        <v>932</v>
      </c>
      <c r="C13" s="481"/>
      <c r="D13" s="480"/>
    </row>
    <row r="14" spans="2:4" ht="37.5" customHeight="1">
      <c r="B14" s="384" t="s">
        <v>871</v>
      </c>
      <c r="C14" s="318" t="s">
        <v>931</v>
      </c>
      <c r="D14" s="383">
        <v>20205.2</v>
      </c>
    </row>
    <row r="15" spans="2:4" ht="31.5">
      <c r="B15" s="384" t="s">
        <v>869</v>
      </c>
      <c r="C15" s="479" t="s">
        <v>930</v>
      </c>
      <c r="D15" s="383">
        <v>34.6</v>
      </c>
    </row>
    <row r="16" spans="2:4" ht="31.5">
      <c r="B16" s="384" t="s">
        <v>867</v>
      </c>
      <c r="C16" s="478" t="s">
        <v>929</v>
      </c>
      <c r="D16" s="383">
        <v>4677.1</v>
      </c>
    </row>
    <row r="17" spans="2:4" ht="31.5">
      <c r="B17" s="384" t="s">
        <v>866</v>
      </c>
      <c r="C17" s="355" t="s">
        <v>497</v>
      </c>
      <c r="D17" s="383">
        <v>150</v>
      </c>
    </row>
    <row r="18" spans="2:4" ht="15.75">
      <c r="B18" s="382"/>
      <c r="C18" s="378" t="s">
        <v>858</v>
      </c>
      <c r="D18" s="377">
        <f>SUM(D14:D17)</f>
        <v>25066.9</v>
      </c>
    </row>
    <row r="19" spans="2:4" ht="16.5">
      <c r="B19" s="376"/>
      <c r="C19" s="375" t="s">
        <v>828</v>
      </c>
      <c r="D19" s="374">
        <f>D12+D18</f>
        <v>25606.9</v>
      </c>
    </row>
  </sheetData>
  <sheetProtection/>
  <mergeCells count="7">
    <mergeCell ref="B10:D10"/>
    <mergeCell ref="B13:D13"/>
    <mergeCell ref="C1:D1"/>
    <mergeCell ref="C2:D2"/>
    <mergeCell ref="C3:D3"/>
    <mergeCell ref="B5:D5"/>
    <mergeCell ref="B7:D7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0.2421875" style="0" customWidth="1"/>
    <col min="2" max="2" width="4.375" style="0" customWidth="1"/>
    <col min="3" max="3" width="80.375" style="0" customWidth="1"/>
    <col min="4" max="4" width="11.375" style="334" customWidth="1"/>
    <col min="5" max="5" width="11.375" style="0" customWidth="1"/>
    <col min="6" max="6" width="9.625" style="0" bestFit="1" customWidth="1"/>
  </cols>
  <sheetData>
    <row r="1" spans="2:5" ht="16.5">
      <c r="B1" s="418"/>
      <c r="C1" s="504" t="s">
        <v>940</v>
      </c>
      <c r="D1" s="504"/>
      <c r="E1" s="504"/>
    </row>
    <row r="2" spans="2:5" ht="30" customHeight="1">
      <c r="B2" s="334"/>
      <c r="C2" s="503" t="s">
        <v>890</v>
      </c>
      <c r="D2" s="503"/>
      <c r="E2" s="503"/>
    </row>
    <row r="3" spans="2:5" ht="15.75" customHeight="1">
      <c r="B3" s="334"/>
      <c r="C3" s="503" t="s">
        <v>937</v>
      </c>
      <c r="D3" s="503"/>
      <c r="E3" s="503"/>
    </row>
    <row r="4" spans="2:3" ht="12.75">
      <c r="B4" s="334"/>
      <c r="C4" s="493"/>
    </row>
    <row r="5" spans="2:5" ht="13.5" customHeight="1">
      <c r="B5" s="412" t="s">
        <v>888</v>
      </c>
      <c r="C5" s="412"/>
      <c r="D5" s="412"/>
      <c r="E5" s="412"/>
    </row>
    <row r="6" spans="2:5" ht="15" customHeight="1">
      <c r="B6" s="412" t="s">
        <v>936</v>
      </c>
      <c r="C6" s="412"/>
      <c r="D6" s="412"/>
      <c r="E6" s="412"/>
    </row>
    <row r="7" spans="1:5" ht="15.75">
      <c r="A7" s="423"/>
      <c r="B7" s="412" t="s">
        <v>939</v>
      </c>
      <c r="C7" s="412"/>
      <c r="D7" s="412"/>
      <c r="E7" s="412"/>
    </row>
    <row r="8" spans="1:5" ht="16.5">
      <c r="A8" s="423"/>
      <c r="C8" s="492"/>
      <c r="D8" s="491"/>
      <c r="E8" s="491" t="s">
        <v>935</v>
      </c>
    </row>
    <row r="9" spans="2:5" ht="47.25" customHeight="1">
      <c r="B9" s="502" t="s">
        <v>885</v>
      </c>
      <c r="C9" s="502" t="s">
        <v>934</v>
      </c>
      <c r="D9" s="501" t="s">
        <v>158</v>
      </c>
      <c r="E9" s="501" t="s">
        <v>157</v>
      </c>
    </row>
    <row r="10" spans="2:5" ht="26.25" customHeight="1">
      <c r="B10" s="488" t="s">
        <v>618</v>
      </c>
      <c r="C10" s="487"/>
      <c r="D10" s="487"/>
      <c r="E10" s="486"/>
    </row>
    <row r="11" spans="2:5" ht="31.5" customHeight="1">
      <c r="B11" s="266" t="s">
        <v>881</v>
      </c>
      <c r="C11" s="355" t="s">
        <v>497</v>
      </c>
      <c r="D11" s="497">
        <v>540</v>
      </c>
      <c r="E11" s="496">
        <v>540</v>
      </c>
    </row>
    <row r="12" spans="2:5" ht="15.75" customHeight="1">
      <c r="B12" s="500"/>
      <c r="C12" s="378" t="s">
        <v>873</v>
      </c>
      <c r="D12" s="374">
        <f>D11</f>
        <v>540</v>
      </c>
      <c r="E12" s="374">
        <f>E11</f>
        <v>540</v>
      </c>
    </row>
    <row r="13" spans="2:5" ht="26.25" customHeight="1">
      <c r="B13" s="499" t="s">
        <v>932</v>
      </c>
      <c r="C13" s="499"/>
      <c r="D13" s="499"/>
      <c r="E13" s="499"/>
    </row>
    <row r="14" spans="2:5" ht="35.25" customHeight="1">
      <c r="B14" s="266" t="s">
        <v>871</v>
      </c>
      <c r="C14" s="318" t="s">
        <v>931</v>
      </c>
      <c r="D14" s="497">
        <v>17738.4</v>
      </c>
      <c r="E14" s="498">
        <v>20166.4</v>
      </c>
    </row>
    <row r="15" spans="2:5" ht="35.25" customHeight="1">
      <c r="B15" s="266" t="s">
        <v>869</v>
      </c>
      <c r="C15" s="318" t="s">
        <v>930</v>
      </c>
      <c r="D15" s="497">
        <v>34.6</v>
      </c>
      <c r="E15" s="496">
        <v>34.6</v>
      </c>
    </row>
    <row r="16" spans="2:5" ht="35.25" customHeight="1">
      <c r="B16" s="266" t="s">
        <v>867</v>
      </c>
      <c r="C16" s="478" t="s">
        <v>929</v>
      </c>
      <c r="D16" s="497">
        <v>4677.1</v>
      </c>
      <c r="E16" s="496">
        <v>4677.1</v>
      </c>
    </row>
    <row r="17" spans="2:5" ht="35.25" customHeight="1">
      <c r="B17" s="266" t="s">
        <v>866</v>
      </c>
      <c r="C17" s="355" t="s">
        <v>497</v>
      </c>
      <c r="D17" s="497">
        <v>150</v>
      </c>
      <c r="E17" s="496">
        <v>150</v>
      </c>
    </row>
    <row r="18" spans="2:5" ht="15.75">
      <c r="B18" s="495"/>
      <c r="C18" s="378" t="s">
        <v>858</v>
      </c>
      <c r="D18" s="377">
        <f>SUM(D14:D17)</f>
        <v>22600.1</v>
      </c>
      <c r="E18" s="377">
        <f>SUM(E14:E17)</f>
        <v>25028.1</v>
      </c>
    </row>
    <row r="19" spans="2:5" ht="22.5" customHeight="1">
      <c r="B19" s="494"/>
      <c r="C19" s="375" t="s">
        <v>828</v>
      </c>
      <c r="D19" s="374">
        <f>D12+D18</f>
        <v>23140.1</v>
      </c>
      <c r="E19" s="374">
        <f>E12+E18</f>
        <v>25568.1</v>
      </c>
    </row>
  </sheetData>
  <sheetProtection/>
  <mergeCells count="8">
    <mergeCell ref="B10:E10"/>
    <mergeCell ref="B13:E13"/>
    <mergeCell ref="B5:E5"/>
    <mergeCell ref="B6:E6"/>
    <mergeCell ref="B7:E7"/>
    <mergeCell ref="C1:E1"/>
    <mergeCell ref="C2:E2"/>
    <mergeCell ref="C3:E3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3"/>
  <sheetViews>
    <sheetView zoomScale="117" zoomScaleNormal="117" zoomScalePageLayoutView="0" workbookViewId="0" topLeftCell="A4">
      <selection activeCell="B88" sqref="B88:D88"/>
    </sheetView>
  </sheetViews>
  <sheetFormatPr defaultColWidth="9.00390625" defaultRowHeight="12.75"/>
  <cols>
    <col min="1" max="1" width="19.125" style="4" customWidth="1"/>
    <col min="2" max="2" width="14.00390625" style="4" customWidth="1"/>
    <col min="3" max="3" width="9.125" style="4" customWidth="1"/>
    <col min="4" max="4" width="38.375" style="4" customWidth="1"/>
    <col min="5" max="5" width="12.125" style="5" customWidth="1"/>
    <col min="6" max="6" width="11.375" style="4" customWidth="1"/>
    <col min="7" max="7" width="9.125" style="4" customWidth="1"/>
    <col min="8" max="8" width="9.25390625" style="4" bestFit="1" customWidth="1"/>
    <col min="9" max="16384" width="9.125" style="4" customWidth="1"/>
  </cols>
  <sheetData>
    <row r="1" ht="12.75" hidden="1"/>
    <row r="2" spans="3:4" ht="15.75" customHeight="1" hidden="1">
      <c r="C2" s="5"/>
      <c r="D2" s="10"/>
    </row>
    <row r="3" spans="3:4" ht="12.75" customHeight="1" hidden="1">
      <c r="C3" s="5"/>
      <c r="D3" s="11"/>
    </row>
    <row r="4" spans="3:6" ht="17.25" customHeight="1">
      <c r="C4" s="5"/>
      <c r="D4" s="103" t="s">
        <v>160</v>
      </c>
      <c r="E4" s="103"/>
      <c r="F4" s="103"/>
    </row>
    <row r="5" spans="3:6" ht="12.75" customHeight="1">
      <c r="C5" s="5"/>
      <c r="D5" s="102" t="s">
        <v>78</v>
      </c>
      <c r="E5" s="102"/>
      <c r="F5" s="102"/>
    </row>
    <row r="6" spans="3:6" ht="12.75" customHeight="1">
      <c r="C6" s="5"/>
      <c r="D6" s="102" t="s">
        <v>80</v>
      </c>
      <c r="E6" s="102"/>
      <c r="F6" s="102"/>
    </row>
    <row r="7" spans="3:6" ht="12.75" customHeight="1">
      <c r="C7" s="5"/>
      <c r="D7" s="102" t="s">
        <v>146</v>
      </c>
      <c r="E7" s="102"/>
      <c r="F7" s="102"/>
    </row>
    <row r="8" spans="3:4" ht="12.75">
      <c r="C8" s="5"/>
      <c r="D8" s="11"/>
    </row>
    <row r="9" spans="1:6" ht="15.75" customHeight="1">
      <c r="A9" s="90" t="s">
        <v>159</v>
      </c>
      <c r="B9" s="90"/>
      <c r="C9" s="90"/>
      <c r="D9" s="90"/>
      <c r="E9" s="90"/>
      <c r="F9" s="90"/>
    </row>
    <row r="10" spans="1:4" ht="15.75" hidden="1">
      <c r="A10" s="92"/>
      <c r="B10" s="92"/>
      <c r="C10" s="92"/>
      <c r="D10" s="92"/>
    </row>
    <row r="11" spans="1:6" ht="12.75">
      <c r="A11" s="6"/>
      <c r="B11" s="6"/>
      <c r="C11" s="6"/>
      <c r="D11" s="6"/>
      <c r="E11" s="14"/>
      <c r="F11" s="14" t="s">
        <v>77</v>
      </c>
    </row>
    <row r="12" spans="1:6" ht="33.75">
      <c r="A12" s="7" t="s">
        <v>26</v>
      </c>
      <c r="B12" s="93" t="s">
        <v>0</v>
      </c>
      <c r="C12" s="94"/>
      <c r="D12" s="95"/>
      <c r="E12" s="7" t="s">
        <v>158</v>
      </c>
      <c r="F12" s="7" t="s">
        <v>157</v>
      </c>
    </row>
    <row r="13" spans="1:6" ht="12.75">
      <c r="A13" s="8">
        <v>1</v>
      </c>
      <c r="B13" s="96">
        <v>2</v>
      </c>
      <c r="C13" s="97"/>
      <c r="D13" s="98"/>
      <c r="E13" s="8">
        <v>3</v>
      </c>
      <c r="F13" s="8">
        <v>3</v>
      </c>
    </row>
    <row r="14" spans="1:6" ht="24" customHeight="1">
      <c r="A14" s="2" t="s">
        <v>11</v>
      </c>
      <c r="B14" s="60" t="s">
        <v>1</v>
      </c>
      <c r="C14" s="61"/>
      <c r="D14" s="62"/>
      <c r="E14" s="17">
        <f>E15+E21+E24+E29+E33</f>
        <v>522466</v>
      </c>
      <c r="F14" s="17">
        <f>F15+F21+F24+F29+F33</f>
        <v>565554</v>
      </c>
    </row>
    <row r="15" spans="1:6" ht="20.25" customHeight="1">
      <c r="A15" s="2" t="s">
        <v>10</v>
      </c>
      <c r="B15" s="68" t="s">
        <v>21</v>
      </c>
      <c r="C15" s="69"/>
      <c r="D15" s="70"/>
      <c r="E15" s="18">
        <f>E16</f>
        <v>423094</v>
      </c>
      <c r="F15" s="18">
        <f>F16</f>
        <v>462329</v>
      </c>
    </row>
    <row r="16" spans="1:6" ht="18.75" customHeight="1">
      <c r="A16" s="2" t="s">
        <v>9</v>
      </c>
      <c r="B16" s="82" t="s">
        <v>5</v>
      </c>
      <c r="C16" s="83"/>
      <c r="D16" s="84"/>
      <c r="E16" s="19">
        <f>E17+E18+E19+E20</f>
        <v>423094</v>
      </c>
      <c r="F16" s="19">
        <f>F17+F18+F19+F20</f>
        <v>462329</v>
      </c>
    </row>
    <row r="17" spans="1:7" ht="56.25" customHeight="1">
      <c r="A17" s="2" t="s">
        <v>27</v>
      </c>
      <c r="B17" s="82" t="s">
        <v>136</v>
      </c>
      <c r="C17" s="83"/>
      <c r="D17" s="84"/>
      <c r="E17" s="19">
        <v>418440</v>
      </c>
      <c r="F17" s="19">
        <v>457706</v>
      </c>
      <c r="G17" s="29"/>
    </row>
    <row r="18" spans="1:8" ht="93" customHeight="1">
      <c r="A18" s="2" t="s">
        <v>137</v>
      </c>
      <c r="B18" s="82" t="s">
        <v>140</v>
      </c>
      <c r="C18" s="83"/>
      <c r="D18" s="84"/>
      <c r="E18" s="19">
        <v>3650</v>
      </c>
      <c r="F18" s="19">
        <v>3567</v>
      </c>
      <c r="G18" s="29"/>
      <c r="H18" s="29"/>
    </row>
    <row r="19" spans="1:6" ht="51" customHeight="1">
      <c r="A19" s="2" t="s">
        <v>143</v>
      </c>
      <c r="B19" s="82" t="s">
        <v>144</v>
      </c>
      <c r="C19" s="83"/>
      <c r="D19" s="84"/>
      <c r="E19" s="20">
        <v>803</v>
      </c>
      <c r="F19" s="20">
        <v>845</v>
      </c>
    </row>
    <row r="20" spans="1:6" ht="68.25" customHeight="1">
      <c r="A20" s="2" t="s">
        <v>28</v>
      </c>
      <c r="B20" s="85" t="s">
        <v>138</v>
      </c>
      <c r="C20" s="86"/>
      <c r="D20" s="87"/>
      <c r="E20" s="20">
        <v>201</v>
      </c>
      <c r="F20" s="20">
        <v>211</v>
      </c>
    </row>
    <row r="21" spans="1:6" ht="18.75" customHeight="1">
      <c r="A21" s="2" t="s">
        <v>12</v>
      </c>
      <c r="B21" s="68" t="s">
        <v>6</v>
      </c>
      <c r="C21" s="69"/>
      <c r="D21" s="70"/>
      <c r="E21" s="18">
        <f>E22+E23</f>
        <v>68150</v>
      </c>
      <c r="F21" s="18">
        <f>F22+F23</f>
        <v>71558</v>
      </c>
    </row>
    <row r="22" spans="1:8" ht="20.25" customHeight="1">
      <c r="A22" s="1" t="s">
        <v>141</v>
      </c>
      <c r="B22" s="82" t="s">
        <v>7</v>
      </c>
      <c r="C22" s="83"/>
      <c r="D22" s="84"/>
      <c r="E22" s="20">
        <v>68063</v>
      </c>
      <c r="F22" s="20">
        <v>71466</v>
      </c>
      <c r="G22" s="29"/>
      <c r="H22" s="29"/>
    </row>
    <row r="23" spans="1:8" ht="21" customHeight="1">
      <c r="A23" s="1" t="s">
        <v>142</v>
      </c>
      <c r="B23" s="48" t="s">
        <v>107</v>
      </c>
      <c r="C23" s="49"/>
      <c r="D23" s="50"/>
      <c r="E23" s="20">
        <v>87</v>
      </c>
      <c r="F23" s="20">
        <v>92</v>
      </c>
      <c r="G23" s="29"/>
      <c r="H23" s="29"/>
    </row>
    <row r="24" spans="1:6" ht="18" customHeight="1">
      <c r="A24" s="2" t="s">
        <v>13</v>
      </c>
      <c r="B24" s="68" t="s">
        <v>2</v>
      </c>
      <c r="C24" s="69"/>
      <c r="D24" s="70"/>
      <c r="E24" s="18">
        <f>E25+E26</f>
        <v>22382</v>
      </c>
      <c r="F24" s="18">
        <f>F25+F26</f>
        <v>22382</v>
      </c>
    </row>
    <row r="25" spans="1:6" ht="40.5" customHeight="1">
      <c r="A25" s="1" t="s">
        <v>25</v>
      </c>
      <c r="B25" s="82" t="s">
        <v>32</v>
      </c>
      <c r="C25" s="83"/>
      <c r="D25" s="84"/>
      <c r="E25" s="19">
        <v>9262</v>
      </c>
      <c r="F25" s="19">
        <v>9262</v>
      </c>
    </row>
    <row r="26" spans="1:6" ht="20.25" customHeight="1">
      <c r="A26" s="2" t="s">
        <v>20</v>
      </c>
      <c r="B26" s="82" t="s">
        <v>3</v>
      </c>
      <c r="C26" s="83"/>
      <c r="D26" s="84"/>
      <c r="E26" s="19">
        <f>E27+E28</f>
        <v>13120</v>
      </c>
      <c r="F26" s="19">
        <f>F27+F28</f>
        <v>13120</v>
      </c>
    </row>
    <row r="27" spans="1:8" ht="38.25" customHeight="1">
      <c r="A27" s="2" t="s">
        <v>30</v>
      </c>
      <c r="B27" s="82" t="s">
        <v>33</v>
      </c>
      <c r="C27" s="83"/>
      <c r="D27" s="84"/>
      <c r="E27" s="30">
        <v>2073</v>
      </c>
      <c r="F27" s="30">
        <v>2073</v>
      </c>
      <c r="G27" s="29"/>
      <c r="H27" s="29"/>
    </row>
    <row r="28" spans="1:6" ht="39.75" customHeight="1">
      <c r="A28" s="2" t="s">
        <v>31</v>
      </c>
      <c r="B28" s="82" t="s">
        <v>92</v>
      </c>
      <c r="C28" s="83"/>
      <c r="D28" s="84"/>
      <c r="E28" s="30">
        <v>11047</v>
      </c>
      <c r="F28" s="30">
        <v>11047</v>
      </c>
    </row>
    <row r="29" spans="1:6" ht="18" customHeight="1">
      <c r="A29" s="2" t="s">
        <v>14</v>
      </c>
      <c r="B29" s="57" t="s">
        <v>34</v>
      </c>
      <c r="C29" s="58"/>
      <c r="D29" s="59"/>
      <c r="E29" s="20">
        <f>E30+E31+E32</f>
        <v>8840</v>
      </c>
      <c r="F29" s="20">
        <f>F30+F31+F32</f>
        <v>9285</v>
      </c>
    </row>
    <row r="30" spans="1:6" ht="40.5" customHeight="1">
      <c r="A30" s="2" t="s">
        <v>35</v>
      </c>
      <c r="B30" s="48" t="s">
        <v>90</v>
      </c>
      <c r="C30" s="49"/>
      <c r="D30" s="50"/>
      <c r="E30" s="19">
        <v>8742</v>
      </c>
      <c r="F30" s="19">
        <v>9179</v>
      </c>
    </row>
    <row r="31" spans="1:6" ht="25.5" customHeight="1">
      <c r="A31" s="2" t="s">
        <v>93</v>
      </c>
      <c r="B31" s="48" t="s">
        <v>36</v>
      </c>
      <c r="C31" s="49"/>
      <c r="D31" s="50"/>
      <c r="E31" s="19">
        <v>33</v>
      </c>
      <c r="F31" s="19">
        <v>36</v>
      </c>
    </row>
    <row r="32" spans="1:6" ht="72.75" customHeight="1">
      <c r="A32" s="3" t="s">
        <v>149</v>
      </c>
      <c r="B32" s="79" t="s">
        <v>150</v>
      </c>
      <c r="C32" s="80"/>
      <c r="D32" s="81"/>
      <c r="E32" s="19">
        <v>65</v>
      </c>
      <c r="F32" s="19">
        <v>70</v>
      </c>
    </row>
    <row r="33" spans="1:6" s="15" customFormat="1" ht="27" customHeight="1">
      <c r="A33" s="2" t="s">
        <v>37</v>
      </c>
      <c r="B33" s="57" t="s">
        <v>19</v>
      </c>
      <c r="C33" s="58"/>
      <c r="D33" s="59"/>
      <c r="E33" s="21">
        <v>0</v>
      </c>
      <c r="F33" s="21">
        <v>0</v>
      </c>
    </row>
    <row r="34" spans="1:6" s="15" customFormat="1" ht="16.5" customHeight="1" hidden="1">
      <c r="A34" s="2" t="s">
        <v>73</v>
      </c>
      <c r="B34" s="48" t="s">
        <v>72</v>
      </c>
      <c r="C34" s="49"/>
      <c r="D34" s="50"/>
      <c r="E34" s="20"/>
      <c r="F34" s="20"/>
    </row>
    <row r="35" spans="1:6" ht="17.25" customHeight="1" hidden="1">
      <c r="A35" s="2" t="s">
        <v>74</v>
      </c>
      <c r="B35" s="48" t="s">
        <v>75</v>
      </c>
      <c r="C35" s="49"/>
      <c r="D35" s="50"/>
      <c r="E35" s="20"/>
      <c r="F35" s="20"/>
    </row>
    <row r="36" spans="1:6" ht="17.25" customHeight="1" hidden="1">
      <c r="A36" s="2"/>
      <c r="B36" s="48" t="s">
        <v>76</v>
      </c>
      <c r="C36" s="49"/>
      <c r="D36" s="50"/>
      <c r="E36" s="20"/>
      <c r="F36" s="20"/>
    </row>
    <row r="37" spans="1:6" ht="16.5" customHeight="1">
      <c r="A37" s="9"/>
      <c r="B37" s="60" t="s">
        <v>4</v>
      </c>
      <c r="C37" s="61"/>
      <c r="D37" s="62"/>
      <c r="E37" s="22">
        <f>E38+E43+E49+E52+E56+E68</f>
        <v>122294</v>
      </c>
      <c r="F37" s="22">
        <f>F38+F43+F49+F52+F56+F68</f>
        <v>134190</v>
      </c>
    </row>
    <row r="38" spans="1:6" ht="37.5" customHeight="1">
      <c r="A38" s="2" t="s">
        <v>15</v>
      </c>
      <c r="B38" s="68" t="s">
        <v>22</v>
      </c>
      <c r="C38" s="69"/>
      <c r="D38" s="70"/>
      <c r="E38" s="23">
        <f>E39+E40+E41+E42</f>
        <v>69925</v>
      </c>
      <c r="F38" s="23">
        <f>F39+F40+F41+F42</f>
        <v>75660</v>
      </c>
    </row>
    <row r="39" spans="1:6" ht="64.5" customHeight="1">
      <c r="A39" s="1" t="s">
        <v>97</v>
      </c>
      <c r="B39" s="76" t="s">
        <v>29</v>
      </c>
      <c r="C39" s="77"/>
      <c r="D39" s="78"/>
      <c r="E39" s="19">
        <v>15300</v>
      </c>
      <c r="F39" s="19">
        <v>15600</v>
      </c>
    </row>
    <row r="40" spans="1:6" ht="51" customHeight="1">
      <c r="A40" s="1" t="s">
        <v>38</v>
      </c>
      <c r="B40" s="76" t="s">
        <v>145</v>
      </c>
      <c r="C40" s="77"/>
      <c r="D40" s="78"/>
      <c r="E40" s="19">
        <v>400</v>
      </c>
      <c r="F40" s="19">
        <v>480</v>
      </c>
    </row>
    <row r="41" spans="1:6" ht="39" customHeight="1">
      <c r="A41" s="1" t="s">
        <v>57</v>
      </c>
      <c r="B41" s="48" t="s">
        <v>58</v>
      </c>
      <c r="C41" s="49"/>
      <c r="D41" s="50"/>
      <c r="E41" s="19">
        <v>225</v>
      </c>
      <c r="F41" s="19">
        <v>230</v>
      </c>
    </row>
    <row r="42" spans="1:6" ht="63" customHeight="1">
      <c r="A42" s="2" t="s">
        <v>39</v>
      </c>
      <c r="B42" s="48" t="s">
        <v>91</v>
      </c>
      <c r="C42" s="49"/>
      <c r="D42" s="50"/>
      <c r="E42" s="19">
        <v>54000</v>
      </c>
      <c r="F42" s="19">
        <v>59350</v>
      </c>
    </row>
    <row r="43" spans="1:6" ht="17.25" customHeight="1">
      <c r="A43" s="2" t="s">
        <v>17</v>
      </c>
      <c r="B43" s="68" t="s">
        <v>23</v>
      </c>
      <c r="C43" s="69"/>
      <c r="D43" s="70"/>
      <c r="E43" s="18">
        <f>E44+E45+E46+E47+E48</f>
        <v>1775</v>
      </c>
      <c r="F43" s="18">
        <f>F44+F45+F46+F47+F48</f>
        <v>1917</v>
      </c>
    </row>
    <row r="44" spans="1:6" ht="26.25" customHeight="1">
      <c r="A44" s="2" t="s">
        <v>126</v>
      </c>
      <c r="B44" s="48" t="s">
        <v>127</v>
      </c>
      <c r="C44" s="49"/>
      <c r="D44" s="50"/>
      <c r="E44" s="18">
        <v>23</v>
      </c>
      <c r="F44" s="18">
        <v>25</v>
      </c>
    </row>
    <row r="45" spans="1:6" ht="26.25" customHeight="1">
      <c r="A45" s="2" t="s">
        <v>128</v>
      </c>
      <c r="B45" s="48" t="s">
        <v>129</v>
      </c>
      <c r="C45" s="49"/>
      <c r="D45" s="50"/>
      <c r="E45" s="18">
        <v>14</v>
      </c>
      <c r="F45" s="18">
        <v>15</v>
      </c>
    </row>
    <row r="46" spans="1:6" ht="17.25" customHeight="1">
      <c r="A46" s="2" t="s">
        <v>130</v>
      </c>
      <c r="B46" s="48" t="s">
        <v>131</v>
      </c>
      <c r="C46" s="49"/>
      <c r="D46" s="50"/>
      <c r="E46" s="18">
        <v>198</v>
      </c>
      <c r="F46" s="18">
        <v>214</v>
      </c>
    </row>
    <row r="47" spans="1:6" ht="17.25" customHeight="1">
      <c r="A47" s="2" t="s">
        <v>132</v>
      </c>
      <c r="B47" s="48" t="s">
        <v>133</v>
      </c>
      <c r="C47" s="49"/>
      <c r="D47" s="50"/>
      <c r="E47" s="18">
        <v>257</v>
      </c>
      <c r="F47" s="18">
        <v>277</v>
      </c>
    </row>
    <row r="48" spans="1:6" ht="23.25" customHeight="1">
      <c r="A48" s="2" t="s">
        <v>134</v>
      </c>
      <c r="B48" s="48" t="s">
        <v>135</v>
      </c>
      <c r="C48" s="49"/>
      <c r="D48" s="50"/>
      <c r="E48" s="19">
        <v>1283</v>
      </c>
      <c r="F48" s="19">
        <v>1386</v>
      </c>
    </row>
    <row r="49" spans="1:6" ht="26.25" customHeight="1">
      <c r="A49" s="2" t="s">
        <v>54</v>
      </c>
      <c r="B49" s="73" t="s">
        <v>98</v>
      </c>
      <c r="C49" s="74"/>
      <c r="D49" s="75"/>
      <c r="E49" s="18">
        <f>E51+E50</f>
        <v>790</v>
      </c>
      <c r="F49" s="18">
        <f>F51+F50</f>
        <v>795</v>
      </c>
    </row>
    <row r="50" spans="1:7" ht="26.25" customHeight="1">
      <c r="A50" s="1" t="s">
        <v>124</v>
      </c>
      <c r="B50" s="31" t="s">
        <v>125</v>
      </c>
      <c r="C50" s="71"/>
      <c r="D50" s="72"/>
      <c r="E50" s="18">
        <v>250</v>
      </c>
      <c r="F50" s="18">
        <v>250</v>
      </c>
      <c r="G50" s="29"/>
    </row>
    <row r="51" spans="1:6" ht="18.75" customHeight="1">
      <c r="A51" s="1" t="s">
        <v>99</v>
      </c>
      <c r="B51" s="31" t="s">
        <v>100</v>
      </c>
      <c r="C51" s="71"/>
      <c r="D51" s="72"/>
      <c r="E51" s="20">
        <v>540</v>
      </c>
      <c r="F51" s="20">
        <v>545</v>
      </c>
    </row>
    <row r="52" spans="1:6" ht="24.75" customHeight="1">
      <c r="A52" s="2" t="s">
        <v>40</v>
      </c>
      <c r="B52" s="68" t="s">
        <v>24</v>
      </c>
      <c r="C52" s="69"/>
      <c r="D52" s="70"/>
      <c r="E52" s="18">
        <f>E53+E54+E55</f>
        <v>46000</v>
      </c>
      <c r="F52" s="18">
        <f>F53+F54+F55</f>
        <v>52000</v>
      </c>
    </row>
    <row r="53" spans="1:6" ht="66" customHeight="1">
      <c r="A53" s="1" t="s">
        <v>101</v>
      </c>
      <c r="B53" s="48" t="s">
        <v>81</v>
      </c>
      <c r="C53" s="49"/>
      <c r="D53" s="50"/>
      <c r="E53" s="19">
        <v>35000</v>
      </c>
      <c r="F53" s="19">
        <v>40000</v>
      </c>
    </row>
    <row r="54" spans="1:6" ht="38.25" customHeight="1">
      <c r="A54" s="2" t="s">
        <v>59</v>
      </c>
      <c r="B54" s="48" t="s">
        <v>41</v>
      </c>
      <c r="C54" s="49"/>
      <c r="D54" s="50"/>
      <c r="E54" s="20">
        <v>5500</v>
      </c>
      <c r="F54" s="20">
        <v>6000</v>
      </c>
    </row>
    <row r="55" spans="1:6" ht="39.75" customHeight="1">
      <c r="A55" s="2" t="s">
        <v>60</v>
      </c>
      <c r="B55" s="48" t="s">
        <v>94</v>
      </c>
      <c r="C55" s="49"/>
      <c r="D55" s="50"/>
      <c r="E55" s="19">
        <v>5500</v>
      </c>
      <c r="F55" s="19">
        <v>6000</v>
      </c>
    </row>
    <row r="56" spans="1:6" ht="18" customHeight="1">
      <c r="A56" s="2" t="s">
        <v>16</v>
      </c>
      <c r="B56" s="68" t="s">
        <v>18</v>
      </c>
      <c r="C56" s="69"/>
      <c r="D56" s="70"/>
      <c r="E56" s="19">
        <f>E57+E58+E59+E60+E63+E64+E65+E66+E67</f>
        <v>3804</v>
      </c>
      <c r="F56" s="19">
        <f>F57+F58+F59+F60+F63+F64+F65+F66+F67</f>
        <v>3818</v>
      </c>
    </row>
    <row r="57" spans="1:6" ht="65.25" customHeight="1">
      <c r="A57" s="2" t="s">
        <v>43</v>
      </c>
      <c r="B57" s="31" t="s">
        <v>102</v>
      </c>
      <c r="C57" s="71"/>
      <c r="D57" s="72"/>
      <c r="E57" s="19">
        <v>66</v>
      </c>
      <c r="F57" s="19">
        <v>69</v>
      </c>
    </row>
    <row r="58" spans="1:6" ht="39" customHeight="1">
      <c r="A58" s="2" t="s">
        <v>44</v>
      </c>
      <c r="B58" s="48" t="s">
        <v>89</v>
      </c>
      <c r="C58" s="49"/>
      <c r="D58" s="50"/>
      <c r="E58" s="19">
        <v>39</v>
      </c>
      <c r="F58" s="19">
        <v>40</v>
      </c>
    </row>
    <row r="59" spans="1:6" ht="54.75" customHeight="1">
      <c r="A59" s="2" t="s">
        <v>45</v>
      </c>
      <c r="B59" s="48" t="s">
        <v>46</v>
      </c>
      <c r="C59" s="49"/>
      <c r="D59" s="50"/>
      <c r="E59" s="19">
        <v>18</v>
      </c>
      <c r="F59" s="19">
        <v>19</v>
      </c>
    </row>
    <row r="60" spans="1:6" ht="68.25" customHeight="1">
      <c r="A60" s="1" t="s">
        <v>103</v>
      </c>
      <c r="B60" s="48" t="s">
        <v>139</v>
      </c>
      <c r="C60" s="49"/>
      <c r="D60" s="50"/>
      <c r="E60" s="19">
        <f>E61+E62</f>
        <v>109</v>
      </c>
      <c r="F60" s="19">
        <f>F61+F62</f>
        <v>109</v>
      </c>
    </row>
    <row r="61" spans="1:6" ht="27.75" customHeight="1">
      <c r="A61" s="2" t="s">
        <v>47</v>
      </c>
      <c r="B61" s="48" t="s">
        <v>61</v>
      </c>
      <c r="C61" s="49"/>
      <c r="D61" s="50"/>
      <c r="E61" s="19">
        <v>30</v>
      </c>
      <c r="F61" s="19">
        <v>30</v>
      </c>
    </row>
    <row r="62" spans="1:6" ht="30" customHeight="1">
      <c r="A62" s="2" t="s">
        <v>48</v>
      </c>
      <c r="B62" s="48" t="s">
        <v>49</v>
      </c>
      <c r="C62" s="49"/>
      <c r="D62" s="50"/>
      <c r="E62" s="19">
        <v>79</v>
      </c>
      <c r="F62" s="19">
        <v>79</v>
      </c>
    </row>
    <row r="63" spans="1:6" ht="42.75" customHeight="1">
      <c r="A63" s="2" t="s">
        <v>50</v>
      </c>
      <c r="B63" s="48" t="s">
        <v>51</v>
      </c>
      <c r="C63" s="49"/>
      <c r="D63" s="50"/>
      <c r="E63" s="19">
        <v>150</v>
      </c>
      <c r="F63" s="19">
        <v>150</v>
      </c>
    </row>
    <row r="64" spans="1:8" ht="43.5" customHeight="1">
      <c r="A64" s="2" t="s">
        <v>68</v>
      </c>
      <c r="B64" s="48" t="s">
        <v>69</v>
      </c>
      <c r="C64" s="49"/>
      <c r="D64" s="50"/>
      <c r="E64" s="24">
        <v>30</v>
      </c>
      <c r="F64" s="24">
        <v>30</v>
      </c>
      <c r="G64" s="29"/>
      <c r="H64" s="29"/>
    </row>
    <row r="65" spans="1:6" ht="39.75" customHeight="1">
      <c r="A65" s="2" t="s">
        <v>56</v>
      </c>
      <c r="B65" s="48" t="s">
        <v>55</v>
      </c>
      <c r="C65" s="49"/>
      <c r="D65" s="50"/>
      <c r="E65" s="20">
        <v>20</v>
      </c>
      <c r="F65" s="20">
        <v>20</v>
      </c>
    </row>
    <row r="66" spans="1:6" ht="56.25" customHeight="1">
      <c r="A66" s="2" t="s">
        <v>151</v>
      </c>
      <c r="B66" s="48" t="s">
        <v>152</v>
      </c>
      <c r="C66" s="49"/>
      <c r="D66" s="50"/>
      <c r="E66" s="20">
        <v>72</v>
      </c>
      <c r="F66" s="20">
        <v>72</v>
      </c>
    </row>
    <row r="67" spans="1:6" ht="28.5" customHeight="1">
      <c r="A67" s="2" t="s">
        <v>52</v>
      </c>
      <c r="B67" s="48" t="s">
        <v>53</v>
      </c>
      <c r="C67" s="49"/>
      <c r="D67" s="50"/>
      <c r="E67" s="19">
        <v>3300</v>
      </c>
      <c r="F67" s="19">
        <v>3309</v>
      </c>
    </row>
    <row r="68" spans="1:6" ht="16.5" customHeight="1">
      <c r="A68" s="2" t="s">
        <v>42</v>
      </c>
      <c r="B68" s="57" t="s">
        <v>8</v>
      </c>
      <c r="C68" s="58"/>
      <c r="D68" s="59"/>
      <c r="E68" s="20">
        <f>+E69</f>
        <v>0</v>
      </c>
      <c r="F68" s="20">
        <f>+F69</f>
        <v>0</v>
      </c>
    </row>
    <row r="69" spans="1:6" ht="21" customHeight="1">
      <c r="A69" s="2" t="s">
        <v>70</v>
      </c>
      <c r="B69" s="48" t="s">
        <v>71</v>
      </c>
      <c r="C69" s="49"/>
      <c r="D69" s="50"/>
      <c r="E69" s="19">
        <v>0</v>
      </c>
      <c r="F69" s="19">
        <v>0</v>
      </c>
    </row>
    <row r="70" spans="1:6" ht="16.5" customHeight="1">
      <c r="A70" s="9"/>
      <c r="B70" s="60" t="s">
        <v>66</v>
      </c>
      <c r="C70" s="61"/>
      <c r="D70" s="62"/>
      <c r="E70" s="17">
        <f>E37+E14</f>
        <v>644760</v>
      </c>
      <c r="F70" s="17">
        <f>F37+F14</f>
        <v>699744</v>
      </c>
    </row>
    <row r="71" spans="1:6" ht="16.5" customHeight="1">
      <c r="A71" s="1" t="s">
        <v>95</v>
      </c>
      <c r="B71" s="63" t="s">
        <v>63</v>
      </c>
      <c r="C71" s="63"/>
      <c r="D71" s="63"/>
      <c r="E71" s="17">
        <f>E72</f>
        <v>373262.1</v>
      </c>
      <c r="F71" s="17">
        <f>F72</f>
        <v>364386.9</v>
      </c>
    </row>
    <row r="72" spans="1:6" ht="27" customHeight="1">
      <c r="A72" s="1" t="s">
        <v>62</v>
      </c>
      <c r="B72" s="63" t="s">
        <v>96</v>
      </c>
      <c r="C72" s="63"/>
      <c r="D72" s="63"/>
      <c r="E72" s="22">
        <f>E73+E74+E75+E89</f>
        <v>373262.1</v>
      </c>
      <c r="F72" s="22">
        <f>F73+F74+F75+F89</f>
        <v>364386.9</v>
      </c>
    </row>
    <row r="73" spans="1:6" ht="28.5" customHeight="1">
      <c r="A73" s="1" t="s">
        <v>64</v>
      </c>
      <c r="B73" s="48" t="s">
        <v>65</v>
      </c>
      <c r="C73" s="49"/>
      <c r="D73" s="50"/>
      <c r="E73" s="19">
        <v>2014.2</v>
      </c>
      <c r="F73" s="19">
        <v>2155.4</v>
      </c>
    </row>
    <row r="74" spans="1:6" ht="28.5" customHeight="1">
      <c r="A74" s="1" t="s">
        <v>153</v>
      </c>
      <c r="B74" s="101" t="s">
        <v>156</v>
      </c>
      <c r="C74" s="100"/>
      <c r="D74" s="99"/>
      <c r="E74" s="19">
        <v>88207.6</v>
      </c>
      <c r="F74" s="19">
        <v>76713.2</v>
      </c>
    </row>
    <row r="75" spans="1:6" ht="28.5" customHeight="1">
      <c r="A75" s="1" t="s">
        <v>104</v>
      </c>
      <c r="B75" s="65" t="s">
        <v>105</v>
      </c>
      <c r="C75" s="66"/>
      <c r="D75" s="67"/>
      <c r="E75" s="17">
        <f>E76+E77+E78+E79+E80</f>
        <v>63105.1</v>
      </c>
      <c r="F75" s="17">
        <f>F76+F77+F78+F79+F80</f>
        <v>65583.1</v>
      </c>
    </row>
    <row r="76" spans="1:6" ht="28.5" customHeight="1">
      <c r="A76" s="1" t="s">
        <v>85</v>
      </c>
      <c r="B76" s="43" t="s">
        <v>86</v>
      </c>
      <c r="C76" s="53"/>
      <c r="D76" s="54"/>
      <c r="E76" s="20">
        <v>7249.5</v>
      </c>
      <c r="F76" s="20">
        <v>7299.5</v>
      </c>
    </row>
    <row r="77" spans="1:6" ht="57" customHeight="1">
      <c r="A77" s="1" t="s">
        <v>108</v>
      </c>
      <c r="B77" s="43" t="s">
        <v>109</v>
      </c>
      <c r="C77" s="51"/>
      <c r="D77" s="52"/>
      <c r="E77" s="19">
        <v>14168.7</v>
      </c>
      <c r="F77" s="19">
        <v>14168.7</v>
      </c>
    </row>
    <row r="78" spans="1:6" ht="57.75" customHeight="1">
      <c r="A78" s="1" t="s">
        <v>110</v>
      </c>
      <c r="B78" s="43" t="s">
        <v>111</v>
      </c>
      <c r="C78" s="51"/>
      <c r="D78" s="52"/>
      <c r="E78" s="19">
        <v>13665.4</v>
      </c>
      <c r="F78" s="19">
        <v>13665.4</v>
      </c>
    </row>
    <row r="79" spans="1:6" ht="41.25" customHeight="1">
      <c r="A79" s="1" t="s">
        <v>112</v>
      </c>
      <c r="B79" s="43" t="s">
        <v>113</v>
      </c>
      <c r="C79" s="51"/>
      <c r="D79" s="52"/>
      <c r="E79" s="19">
        <v>17738.4</v>
      </c>
      <c r="F79" s="19">
        <v>20166.4</v>
      </c>
    </row>
    <row r="80" spans="1:6" ht="21.75" customHeight="1">
      <c r="A80" s="1" t="s">
        <v>82</v>
      </c>
      <c r="B80" s="40" t="s">
        <v>106</v>
      </c>
      <c r="C80" s="41"/>
      <c r="D80" s="42"/>
      <c r="E80" s="17">
        <f>E81+E82+E83+E84+E85+E86+E87+E88</f>
        <v>10283.1</v>
      </c>
      <c r="F80" s="17">
        <f>F81+F82+F83+F84+F85+F86+F87+F88</f>
        <v>10283.1</v>
      </c>
    </row>
    <row r="81" spans="1:6" ht="28.5" customHeight="1">
      <c r="A81" s="1" t="s">
        <v>82</v>
      </c>
      <c r="B81" s="43" t="s">
        <v>83</v>
      </c>
      <c r="C81" s="44"/>
      <c r="D81" s="45"/>
      <c r="E81" s="19">
        <v>525.3</v>
      </c>
      <c r="F81" s="19">
        <v>525.3</v>
      </c>
    </row>
    <row r="82" spans="1:6" ht="40.5" customHeight="1">
      <c r="A82" s="1" t="s">
        <v>82</v>
      </c>
      <c r="B82" s="31" t="s">
        <v>84</v>
      </c>
      <c r="C82" s="46"/>
      <c r="D82" s="47"/>
      <c r="E82" s="19">
        <v>410</v>
      </c>
      <c r="F82" s="19">
        <v>410</v>
      </c>
    </row>
    <row r="83" spans="1:6" ht="41.25" customHeight="1">
      <c r="A83" s="1" t="s">
        <v>82</v>
      </c>
      <c r="B83" s="31" t="s">
        <v>87</v>
      </c>
      <c r="C83" s="46"/>
      <c r="D83" s="47"/>
      <c r="E83" s="19">
        <v>1542.9</v>
      </c>
      <c r="F83" s="19">
        <v>1542.9</v>
      </c>
    </row>
    <row r="84" spans="1:6" ht="42" customHeight="1">
      <c r="A84" s="1" t="s">
        <v>82</v>
      </c>
      <c r="B84" s="31" t="s">
        <v>88</v>
      </c>
      <c r="C84" s="46"/>
      <c r="D84" s="47"/>
      <c r="E84" s="19">
        <v>2087.2</v>
      </c>
      <c r="F84" s="19">
        <v>2087.2</v>
      </c>
    </row>
    <row r="85" spans="1:6" ht="79.5" customHeight="1">
      <c r="A85" s="1" t="s">
        <v>82</v>
      </c>
      <c r="B85" s="64" t="s">
        <v>116</v>
      </c>
      <c r="C85" s="32"/>
      <c r="D85" s="33"/>
      <c r="E85" s="19">
        <v>514.3</v>
      </c>
      <c r="F85" s="19">
        <v>514.3</v>
      </c>
    </row>
    <row r="86" spans="1:6" ht="31.5" customHeight="1">
      <c r="A86" s="1" t="s">
        <v>82</v>
      </c>
      <c r="B86" s="31" t="s">
        <v>114</v>
      </c>
      <c r="C86" s="32"/>
      <c r="D86" s="33"/>
      <c r="E86" s="19">
        <v>491.7</v>
      </c>
      <c r="F86" s="19">
        <v>491.7</v>
      </c>
    </row>
    <row r="87" spans="1:6" ht="42" customHeight="1">
      <c r="A87" s="1" t="s">
        <v>82</v>
      </c>
      <c r="B87" s="31" t="s">
        <v>115</v>
      </c>
      <c r="C87" s="32"/>
      <c r="D87" s="33"/>
      <c r="E87" s="19">
        <v>34.6</v>
      </c>
      <c r="F87" s="19">
        <v>34.6</v>
      </c>
    </row>
    <row r="88" spans="1:6" ht="42" customHeight="1">
      <c r="A88" s="1" t="s">
        <v>82</v>
      </c>
      <c r="B88" s="31" t="s">
        <v>155</v>
      </c>
      <c r="C88" s="32"/>
      <c r="D88" s="33"/>
      <c r="E88" s="19">
        <v>4677.1</v>
      </c>
      <c r="F88" s="19">
        <v>4677.1</v>
      </c>
    </row>
    <row r="89" spans="1:6" ht="22.5" customHeight="1">
      <c r="A89" s="16" t="s">
        <v>117</v>
      </c>
      <c r="B89" s="37" t="s">
        <v>118</v>
      </c>
      <c r="C89" s="38"/>
      <c r="D89" s="39"/>
      <c r="E89" s="17">
        <f>E90+E91</f>
        <v>219935.2</v>
      </c>
      <c r="F89" s="17">
        <f>F90+F91</f>
        <v>219935.2</v>
      </c>
    </row>
    <row r="90" spans="1:6" ht="42" customHeight="1">
      <c r="A90" s="1" t="s">
        <v>119</v>
      </c>
      <c r="B90" s="31" t="s">
        <v>120</v>
      </c>
      <c r="C90" s="32"/>
      <c r="D90" s="33"/>
      <c r="E90" s="19">
        <v>132.7</v>
      </c>
      <c r="F90" s="19">
        <v>132.7</v>
      </c>
    </row>
    <row r="91" spans="1:6" ht="29.25" customHeight="1">
      <c r="A91" s="16" t="s">
        <v>121</v>
      </c>
      <c r="B91" s="37" t="s">
        <v>122</v>
      </c>
      <c r="C91" s="38"/>
      <c r="D91" s="39"/>
      <c r="E91" s="17">
        <f>E92</f>
        <v>219802.5</v>
      </c>
      <c r="F91" s="17">
        <f>F92</f>
        <v>219802.5</v>
      </c>
    </row>
    <row r="92" spans="1:8" ht="61.5" customHeight="1">
      <c r="A92" s="1" t="s">
        <v>121</v>
      </c>
      <c r="B92" s="31" t="s">
        <v>123</v>
      </c>
      <c r="C92" s="32"/>
      <c r="D92" s="33"/>
      <c r="E92" s="19">
        <v>219802.5</v>
      </c>
      <c r="F92" s="19">
        <v>219802.5</v>
      </c>
      <c r="H92" s="25"/>
    </row>
    <row r="93" spans="1:6" ht="12.75" customHeight="1">
      <c r="A93" s="34" t="s">
        <v>67</v>
      </c>
      <c r="B93" s="35"/>
      <c r="C93" s="35"/>
      <c r="D93" s="36"/>
      <c r="E93" s="28">
        <f>E71+E70</f>
        <v>1018022.1</v>
      </c>
      <c r="F93" s="28">
        <f>F71+F70</f>
        <v>1064130.9</v>
      </c>
    </row>
  </sheetData>
  <sheetProtection/>
  <mergeCells count="88">
    <mergeCell ref="D5:F5"/>
    <mergeCell ref="D6:F6"/>
    <mergeCell ref="D7:F7"/>
    <mergeCell ref="B88:D88"/>
    <mergeCell ref="B85:D85"/>
    <mergeCell ref="B86:D86"/>
    <mergeCell ref="B87:D87"/>
    <mergeCell ref="B79:D79"/>
    <mergeCell ref="B64:D64"/>
    <mergeCell ref="A9:F9"/>
    <mergeCell ref="A93:D93"/>
    <mergeCell ref="B73:D73"/>
    <mergeCell ref="B68:D68"/>
    <mergeCell ref="B69:D69"/>
    <mergeCell ref="B70:D70"/>
    <mergeCell ref="B75:D75"/>
    <mergeCell ref="B90:D90"/>
    <mergeCell ref="B83:D83"/>
    <mergeCell ref="B77:D77"/>
    <mergeCell ref="B78:D78"/>
    <mergeCell ref="B61:D61"/>
    <mergeCell ref="B62:D62"/>
    <mergeCell ref="B63:D63"/>
    <mergeCell ref="B71:D71"/>
    <mergeCell ref="B72:D72"/>
    <mergeCell ref="B66:D66"/>
    <mergeCell ref="B65:D65"/>
    <mergeCell ref="B56:D56"/>
    <mergeCell ref="B57:D57"/>
    <mergeCell ref="B74:D74"/>
    <mergeCell ref="B58:D58"/>
    <mergeCell ref="B67:D67"/>
    <mergeCell ref="B50:D50"/>
    <mergeCell ref="B60:D60"/>
    <mergeCell ref="B59:D59"/>
    <mergeCell ref="B51:D51"/>
    <mergeCell ref="B55:D55"/>
    <mergeCell ref="B53:D53"/>
    <mergeCell ref="B54:D54"/>
    <mergeCell ref="B37:D37"/>
    <mergeCell ref="B38:D38"/>
    <mergeCell ref="B33:D33"/>
    <mergeCell ref="B34:D34"/>
    <mergeCell ref="B36:D36"/>
    <mergeCell ref="B41:D41"/>
    <mergeCell ref="B20:D20"/>
    <mergeCell ref="B42:D42"/>
    <mergeCell ref="B43:D43"/>
    <mergeCell ref="B47:D47"/>
    <mergeCell ref="B27:D27"/>
    <mergeCell ref="B12:D12"/>
    <mergeCell ref="B13:D13"/>
    <mergeCell ref="B39:D39"/>
    <mergeCell ref="B52:D52"/>
    <mergeCell ref="B48:D48"/>
    <mergeCell ref="B49:D49"/>
    <mergeCell ref="B45:D45"/>
    <mergeCell ref="B46:D46"/>
    <mergeCell ref="B29:D29"/>
    <mergeCell ref="B40:D40"/>
    <mergeCell ref="B82:D82"/>
    <mergeCell ref="B89:D89"/>
    <mergeCell ref="B91:D91"/>
    <mergeCell ref="B30:D30"/>
    <mergeCell ref="B31:D31"/>
    <mergeCell ref="B35:D35"/>
    <mergeCell ref="B32:D32"/>
    <mergeCell ref="B44:D44"/>
    <mergeCell ref="B26:D26"/>
    <mergeCell ref="B22:D22"/>
    <mergeCell ref="B24:D24"/>
    <mergeCell ref="B25:D25"/>
    <mergeCell ref="B23:D23"/>
    <mergeCell ref="B92:D92"/>
    <mergeCell ref="B76:D76"/>
    <mergeCell ref="B80:D80"/>
    <mergeCell ref="B81:D81"/>
    <mergeCell ref="B84:D84"/>
    <mergeCell ref="D4:F4"/>
    <mergeCell ref="B28:D28"/>
    <mergeCell ref="B14:D14"/>
    <mergeCell ref="B15:D15"/>
    <mergeCell ref="B16:D16"/>
    <mergeCell ref="A10:D10"/>
    <mergeCell ref="B17:D17"/>
    <mergeCell ref="B18:D18"/>
    <mergeCell ref="B19:D19"/>
    <mergeCell ref="B21:D21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C43" sqref="C43"/>
    </sheetView>
  </sheetViews>
  <sheetFormatPr defaultColWidth="9.00390625" defaultRowHeight="12.75"/>
  <cols>
    <col min="1" max="1" width="7.125" style="125" customWidth="1"/>
    <col min="2" max="2" width="77.25390625" style="125" customWidth="1"/>
    <col min="3" max="3" width="27.125" style="125" customWidth="1"/>
    <col min="4" max="16384" width="9.125" style="125" customWidth="1"/>
  </cols>
  <sheetData>
    <row r="1" spans="2:4" ht="16.5">
      <c r="B1" s="226"/>
      <c r="C1" s="311" t="s">
        <v>638</v>
      </c>
      <c r="D1" s="144"/>
    </row>
    <row r="2" spans="3:4" ht="47.25" customHeight="1">
      <c r="C2" s="140" t="s">
        <v>637</v>
      </c>
      <c r="D2" s="140"/>
    </row>
    <row r="3" spans="3:4" ht="21" customHeight="1">
      <c r="C3" s="140" t="s">
        <v>328</v>
      </c>
      <c r="D3" s="140"/>
    </row>
    <row r="4" spans="3:4" ht="19.5" customHeight="1">
      <c r="C4" s="144"/>
      <c r="D4" s="144"/>
    </row>
    <row r="5" spans="1:12" ht="32.25" customHeight="1">
      <c r="A5" s="310" t="s">
        <v>636</v>
      </c>
      <c r="B5" s="310"/>
      <c r="C5" s="310"/>
      <c r="D5" s="222"/>
      <c r="E5" s="222"/>
      <c r="F5" s="222"/>
      <c r="G5" s="222"/>
      <c r="H5" s="222"/>
      <c r="I5" s="222"/>
      <c r="J5" s="222"/>
      <c r="K5" s="222"/>
      <c r="L5" s="222"/>
    </row>
    <row r="6" spans="1:2" ht="0.75" customHeight="1" hidden="1">
      <c r="A6" s="221"/>
      <c r="B6" s="221"/>
    </row>
    <row r="7" spans="1:3" ht="22.5" customHeight="1">
      <c r="A7" s="220"/>
      <c r="B7" s="220"/>
      <c r="C7" s="219" t="s">
        <v>77</v>
      </c>
    </row>
    <row r="8" spans="1:3" ht="60" customHeight="1">
      <c r="A8" s="218" t="s">
        <v>326</v>
      </c>
      <c r="B8" s="218" t="s">
        <v>325</v>
      </c>
      <c r="C8" s="217" t="s">
        <v>635</v>
      </c>
    </row>
    <row r="9" spans="1:3" ht="15">
      <c r="A9" s="216">
        <v>1</v>
      </c>
      <c r="B9" s="215">
        <v>2</v>
      </c>
      <c r="C9" s="214">
        <v>3</v>
      </c>
    </row>
    <row r="10" spans="1:3" ht="18" customHeight="1">
      <c r="A10" s="197" t="s">
        <v>322</v>
      </c>
      <c r="B10" s="180" t="s">
        <v>321</v>
      </c>
      <c r="C10" s="184">
        <f>SUM(C11:C17)</f>
        <v>115659.6</v>
      </c>
    </row>
    <row r="11" spans="1:3" ht="32.25" customHeight="1">
      <c r="A11" s="189" t="s">
        <v>320</v>
      </c>
      <c r="B11" s="213" t="s">
        <v>319</v>
      </c>
      <c r="C11" s="176">
        <f>пр4!G27</f>
        <v>1128</v>
      </c>
    </row>
    <row r="12" spans="1:3" ht="50.25" customHeight="1">
      <c r="A12" s="189" t="s">
        <v>318</v>
      </c>
      <c r="B12" s="212" t="s">
        <v>317</v>
      </c>
      <c r="C12" s="176">
        <f>пр4!G14</f>
        <v>5270</v>
      </c>
    </row>
    <row r="13" spans="1:3" ht="47.25" customHeight="1">
      <c r="A13" s="189" t="s">
        <v>316</v>
      </c>
      <c r="B13" s="212" t="s">
        <v>315</v>
      </c>
      <c r="C13" s="176">
        <f>пр4!G31</f>
        <v>46660</v>
      </c>
    </row>
    <row r="14" spans="1:3" ht="30.75" customHeight="1">
      <c r="A14" s="189" t="s">
        <v>314</v>
      </c>
      <c r="B14" s="203" t="s">
        <v>313</v>
      </c>
      <c r="C14" s="176">
        <f>пр4!G120+пр4!G156</f>
        <v>15885</v>
      </c>
    </row>
    <row r="15" spans="1:3" ht="30.75" customHeight="1">
      <c r="A15" s="189" t="s">
        <v>634</v>
      </c>
      <c r="B15" s="309" t="s">
        <v>633</v>
      </c>
      <c r="C15" s="176">
        <f>пр4!G40</f>
        <v>3000</v>
      </c>
    </row>
    <row r="16" spans="1:3" ht="15.75" customHeight="1">
      <c r="A16" s="199" t="s">
        <v>312</v>
      </c>
      <c r="B16" s="177" t="s">
        <v>311</v>
      </c>
      <c r="C16" s="176">
        <f>пр4!G44</f>
        <v>3500</v>
      </c>
    </row>
    <row r="17" spans="1:3" ht="15.75">
      <c r="A17" s="199" t="s">
        <v>310</v>
      </c>
      <c r="B17" s="169" t="s">
        <v>309</v>
      </c>
      <c r="C17" s="176">
        <f>пр4!G48+пр4!G135+пр4!G252</f>
        <v>40216.6</v>
      </c>
    </row>
    <row r="18" spans="1:3" ht="30.75" customHeight="1">
      <c r="A18" s="211" t="s">
        <v>308</v>
      </c>
      <c r="B18" s="210" t="s">
        <v>307</v>
      </c>
      <c r="C18" s="184">
        <f>C20+C19</f>
        <v>12157.64625</v>
      </c>
    </row>
    <row r="19" spans="1:3" ht="16.5" customHeight="1">
      <c r="A19" s="189" t="s">
        <v>306</v>
      </c>
      <c r="B19" s="209" t="s">
        <v>305</v>
      </c>
      <c r="C19" s="176">
        <f>пр4!G65+пр4!G169</f>
        <v>95</v>
      </c>
    </row>
    <row r="20" spans="1:3" ht="30.75" customHeight="1">
      <c r="A20" s="189" t="s">
        <v>304</v>
      </c>
      <c r="B20" s="208" t="s">
        <v>303</v>
      </c>
      <c r="C20" s="198">
        <f>пр4!G303+пр4!G311</f>
        <v>12062.64625</v>
      </c>
    </row>
    <row r="21" spans="1:3" ht="15" customHeight="1">
      <c r="A21" s="207" t="s">
        <v>302</v>
      </c>
      <c r="B21" s="206" t="s">
        <v>301</v>
      </c>
      <c r="C21" s="184">
        <f>SUM(C22:C25)</f>
        <v>44245.5</v>
      </c>
    </row>
    <row r="22" spans="1:3" ht="15" customHeight="1">
      <c r="A22" s="204" t="s">
        <v>300</v>
      </c>
      <c r="B22" s="174" t="s">
        <v>299</v>
      </c>
      <c r="C22" s="176">
        <f>пр4!G316</f>
        <v>335</v>
      </c>
    </row>
    <row r="23" spans="1:3" ht="15" customHeight="1">
      <c r="A23" s="204" t="s">
        <v>298</v>
      </c>
      <c r="B23" s="177" t="s">
        <v>297</v>
      </c>
      <c r="C23" s="176">
        <f>пр4!G174</f>
        <v>15219.5</v>
      </c>
    </row>
    <row r="24" spans="1:3" ht="15.75">
      <c r="A24" s="204" t="s">
        <v>296</v>
      </c>
      <c r="B24" s="205" t="s">
        <v>295</v>
      </c>
      <c r="C24" s="202">
        <f>пр4!G70+пр4!G177</f>
        <v>14729</v>
      </c>
    </row>
    <row r="25" spans="1:3" ht="15.75">
      <c r="A25" s="204" t="s">
        <v>294</v>
      </c>
      <c r="B25" s="203" t="s">
        <v>293</v>
      </c>
      <c r="C25" s="202">
        <f>пр4!G74+пр4!G185</f>
        <v>13962</v>
      </c>
    </row>
    <row r="26" spans="1:3" ht="15.75">
      <c r="A26" s="197" t="s">
        <v>292</v>
      </c>
      <c r="B26" s="196" t="s">
        <v>291</v>
      </c>
      <c r="C26" s="195">
        <f>SUM(C27:C30)</f>
        <v>83727.8</v>
      </c>
    </row>
    <row r="27" spans="1:3" ht="15.75">
      <c r="A27" s="199" t="s">
        <v>290</v>
      </c>
      <c r="B27" s="177" t="s">
        <v>289</v>
      </c>
      <c r="C27" s="198">
        <f>пр4!G190</f>
        <v>361</v>
      </c>
    </row>
    <row r="28" spans="1:3" ht="15.75">
      <c r="A28" s="199" t="s">
        <v>288</v>
      </c>
      <c r="B28" s="201" t="s">
        <v>287</v>
      </c>
      <c r="C28" s="198">
        <f>пр4!G202</f>
        <v>2637.5</v>
      </c>
    </row>
    <row r="29" spans="1:3" ht="15" customHeight="1">
      <c r="A29" s="199" t="s">
        <v>286</v>
      </c>
      <c r="B29" s="200" t="s">
        <v>285</v>
      </c>
      <c r="C29" s="198">
        <f>пр4!G205+пр4!G262</f>
        <v>57725.200000000004</v>
      </c>
    </row>
    <row r="30" spans="1:3" ht="15" customHeight="1">
      <c r="A30" s="199" t="s">
        <v>284</v>
      </c>
      <c r="B30" s="169" t="s">
        <v>283</v>
      </c>
      <c r="C30" s="198">
        <f>пр4!G221</f>
        <v>23004.1</v>
      </c>
    </row>
    <row r="31" spans="1:3" ht="20.25" customHeight="1">
      <c r="A31" s="197" t="s">
        <v>282</v>
      </c>
      <c r="B31" s="196" t="s">
        <v>281</v>
      </c>
      <c r="C31" s="195">
        <f>C32</f>
        <v>150</v>
      </c>
    </row>
    <row r="32" spans="1:3" ht="14.25" customHeight="1">
      <c r="A32" s="194" t="s">
        <v>280</v>
      </c>
      <c r="B32" s="193" t="s">
        <v>279</v>
      </c>
      <c r="C32" s="168">
        <f>пр4!G237</f>
        <v>150</v>
      </c>
    </row>
    <row r="33" spans="1:3" ht="15.75">
      <c r="A33" s="192" t="s">
        <v>278</v>
      </c>
      <c r="B33" s="191" t="s">
        <v>277</v>
      </c>
      <c r="C33" s="190">
        <f>SUM(C34:C37)</f>
        <v>616890.6000000001</v>
      </c>
    </row>
    <row r="34" spans="1:3" ht="15.75">
      <c r="A34" s="189" t="s">
        <v>276</v>
      </c>
      <c r="B34" s="188" t="s">
        <v>275</v>
      </c>
      <c r="C34" s="172">
        <f>пр4!G320</f>
        <v>216116.9</v>
      </c>
    </row>
    <row r="35" spans="1:3" ht="15.75">
      <c r="A35" s="189" t="s">
        <v>274</v>
      </c>
      <c r="B35" s="188" t="s">
        <v>273</v>
      </c>
      <c r="C35" s="172">
        <f>пр4!G268+пр4!G328+пр4!G413</f>
        <v>358424.9</v>
      </c>
    </row>
    <row r="36" spans="1:3" ht="15.75" customHeight="1">
      <c r="A36" s="189" t="s">
        <v>272</v>
      </c>
      <c r="B36" s="188" t="s">
        <v>271</v>
      </c>
      <c r="C36" s="172">
        <f>пр4!G346</f>
        <v>2970</v>
      </c>
    </row>
    <row r="37" spans="1:3" ht="20.25" customHeight="1">
      <c r="A37" s="187" t="s">
        <v>270</v>
      </c>
      <c r="B37" s="186" t="s">
        <v>269</v>
      </c>
      <c r="C37" s="185">
        <f>пр4!G94+пр4!G352</f>
        <v>39378.8</v>
      </c>
    </row>
    <row r="38" spans="1:3" ht="21.75" customHeight="1">
      <c r="A38" s="161" t="s">
        <v>268</v>
      </c>
      <c r="B38" s="180" t="s">
        <v>267</v>
      </c>
      <c r="C38" s="184">
        <f>SUM(C39:C40)</f>
        <v>50379.7</v>
      </c>
    </row>
    <row r="39" spans="1:3" ht="15" customHeight="1">
      <c r="A39" s="158" t="s">
        <v>266</v>
      </c>
      <c r="B39" s="174" t="s">
        <v>265</v>
      </c>
      <c r="C39" s="176">
        <f>+пр4!G418</f>
        <v>41395.7</v>
      </c>
    </row>
    <row r="40" spans="1:3" ht="24" customHeight="1">
      <c r="A40" s="183" t="s">
        <v>264</v>
      </c>
      <c r="B40" s="177" t="s">
        <v>263</v>
      </c>
      <c r="C40" s="182">
        <f>пр4!G437</f>
        <v>8984</v>
      </c>
    </row>
    <row r="41" spans="1:3" ht="13.5" customHeight="1">
      <c r="A41" s="181" t="s">
        <v>262</v>
      </c>
      <c r="B41" s="180" t="s">
        <v>261</v>
      </c>
      <c r="C41" s="179">
        <f>SUM(C42:C42)</f>
        <v>495.8</v>
      </c>
    </row>
    <row r="42" spans="1:3" ht="16.5" customHeight="1">
      <c r="A42" s="308" t="s">
        <v>260</v>
      </c>
      <c r="B42" s="169" t="s">
        <v>259</v>
      </c>
      <c r="C42" s="182">
        <f>пр4!G382</f>
        <v>495.8</v>
      </c>
    </row>
    <row r="43" spans="1:3" ht="15" customHeight="1">
      <c r="A43" s="161" t="s">
        <v>258</v>
      </c>
      <c r="B43" s="180" t="s">
        <v>257</v>
      </c>
      <c r="C43" s="175">
        <f>SUM(C44:C47)</f>
        <v>51124.1</v>
      </c>
    </row>
    <row r="44" spans="1:3" ht="15.75">
      <c r="A44" s="158" t="s">
        <v>256</v>
      </c>
      <c r="B44" s="170" t="s">
        <v>255</v>
      </c>
      <c r="C44" s="172">
        <f>пр4!G101</f>
        <v>1432</v>
      </c>
    </row>
    <row r="45" spans="1:3" ht="13.5" customHeight="1">
      <c r="A45" s="158" t="s">
        <v>254</v>
      </c>
      <c r="B45" s="174" t="s">
        <v>253</v>
      </c>
      <c r="C45" s="176">
        <f>пр4!G241+пр4!G389+пр4!G148+пр4!G105</f>
        <v>4340</v>
      </c>
    </row>
    <row r="46" spans="1:3" ht="15" customHeight="1">
      <c r="A46" s="164" t="s">
        <v>252</v>
      </c>
      <c r="B46" s="163" t="s">
        <v>251</v>
      </c>
      <c r="C46" s="185">
        <f>пр4!G393+пр4!G151</f>
        <v>39638.299999999996</v>
      </c>
    </row>
    <row r="47" spans="1:3" ht="15.75" customHeight="1">
      <c r="A47" s="155" t="s">
        <v>250</v>
      </c>
      <c r="B47" s="307" t="s">
        <v>249</v>
      </c>
      <c r="C47" s="153">
        <f>пр4!G247</f>
        <v>5713.8</v>
      </c>
    </row>
    <row r="48" spans="1:3" ht="15.75" customHeight="1">
      <c r="A48" s="161" t="s">
        <v>248</v>
      </c>
      <c r="B48" s="171" t="s">
        <v>247</v>
      </c>
      <c r="C48" s="159">
        <f>SUM(C49:C51)</f>
        <v>29048</v>
      </c>
    </row>
    <row r="49" spans="1:3" ht="15.75" customHeight="1">
      <c r="A49" s="158" t="s">
        <v>246</v>
      </c>
      <c r="B49" s="170" t="s">
        <v>245</v>
      </c>
      <c r="C49" s="156">
        <f>пр4!G108+пр4!G273+пр4!G405</f>
        <v>18150</v>
      </c>
    </row>
    <row r="50" spans="1:3" ht="15.75" customHeight="1">
      <c r="A50" s="158" t="s">
        <v>244</v>
      </c>
      <c r="B50" s="170" t="s">
        <v>243</v>
      </c>
      <c r="C50" s="156">
        <f>пр4!G281</f>
        <v>6551</v>
      </c>
    </row>
    <row r="51" spans="1:3" ht="15.75" customHeight="1">
      <c r="A51" s="164" t="s">
        <v>242</v>
      </c>
      <c r="B51" s="169" t="s">
        <v>241</v>
      </c>
      <c r="C51" s="162">
        <f>пр4!G285</f>
        <v>4347</v>
      </c>
    </row>
    <row r="52" spans="1:3" ht="15.75" customHeight="1">
      <c r="A52" s="167" t="s">
        <v>240</v>
      </c>
      <c r="B52" s="166" t="s">
        <v>239</v>
      </c>
      <c r="C52" s="165">
        <f>C53</f>
        <v>552</v>
      </c>
    </row>
    <row r="53" spans="1:3" ht="15.75" customHeight="1">
      <c r="A53" s="158" t="s">
        <v>238</v>
      </c>
      <c r="B53" s="173" t="s">
        <v>237</v>
      </c>
      <c r="C53" s="156">
        <f>пр4!G114</f>
        <v>552</v>
      </c>
    </row>
    <row r="54" spans="1:3" ht="39.75" customHeight="1">
      <c r="A54" s="161" t="s">
        <v>236</v>
      </c>
      <c r="B54" s="160" t="s">
        <v>235</v>
      </c>
      <c r="C54" s="159">
        <f>C55</f>
        <v>7133</v>
      </c>
    </row>
    <row r="55" spans="1:3" ht="15.75" customHeight="1">
      <c r="A55" s="158" t="s">
        <v>234</v>
      </c>
      <c r="B55" s="157" t="s">
        <v>233</v>
      </c>
      <c r="C55" s="156">
        <f>пр4!G129</f>
        <v>7133</v>
      </c>
    </row>
    <row r="56" spans="1:3" ht="20.25" customHeight="1">
      <c r="A56" s="150" t="s">
        <v>230</v>
      </c>
      <c r="B56" s="149"/>
      <c r="C56" s="148">
        <f>C10+C18+C21+C26+C31+C33+C38+C41+C43+C48+C52+C54</f>
        <v>1011563.7462500001</v>
      </c>
    </row>
    <row r="57" spans="1:3" ht="18.75" customHeight="1">
      <c r="A57" s="147"/>
      <c r="B57" s="146"/>
      <c r="C57" s="145"/>
    </row>
    <row r="58" ht="12.75">
      <c r="C58" s="143"/>
    </row>
    <row r="61" ht="12.75">
      <c r="C61" s="142"/>
    </row>
  </sheetData>
  <sheetProtection/>
  <mergeCells count="2">
    <mergeCell ref="A5:C5"/>
    <mergeCell ref="A56:B56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77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7.125" style="125" customWidth="1"/>
    <col min="2" max="2" width="77.25390625" style="125" customWidth="1"/>
    <col min="3" max="3" width="19.25390625" style="125" customWidth="1"/>
    <col min="4" max="4" width="17.25390625" style="125" customWidth="1"/>
    <col min="5" max="16384" width="9.125" style="125" customWidth="1"/>
  </cols>
  <sheetData>
    <row r="1" spans="2:4" ht="16.5">
      <c r="B1" s="226"/>
      <c r="C1" s="225" t="s">
        <v>330</v>
      </c>
      <c r="D1" s="225"/>
    </row>
    <row r="2" spans="3:4" ht="33.75" customHeight="1">
      <c r="C2" s="224" t="s">
        <v>329</v>
      </c>
      <c r="D2" s="224"/>
    </row>
    <row r="3" spans="3:4" ht="21" customHeight="1">
      <c r="C3" s="224" t="s">
        <v>328</v>
      </c>
      <c r="D3" s="224"/>
    </row>
    <row r="4" spans="3:4" ht="19.5" customHeight="1">
      <c r="C4" s="144"/>
      <c r="D4" s="144"/>
    </row>
    <row r="5" spans="1:12" ht="41.25" customHeight="1">
      <c r="A5" s="223" t="s">
        <v>327</v>
      </c>
      <c r="B5" s="223"/>
      <c r="C5" s="223"/>
      <c r="D5" s="223"/>
      <c r="E5" s="222"/>
      <c r="F5" s="222"/>
      <c r="G5" s="222"/>
      <c r="H5" s="222"/>
      <c r="I5" s="222"/>
      <c r="J5" s="222"/>
      <c r="K5" s="222"/>
      <c r="L5" s="222"/>
    </row>
    <row r="6" spans="1:2" ht="0.75" customHeight="1" hidden="1">
      <c r="A6" s="221"/>
      <c r="B6" s="221"/>
    </row>
    <row r="7" spans="1:4" ht="22.5" customHeight="1">
      <c r="A7" s="220"/>
      <c r="B7" s="220"/>
      <c r="C7" s="219"/>
      <c r="D7" s="219" t="s">
        <v>77</v>
      </c>
    </row>
    <row r="8" spans="1:4" ht="60" customHeight="1">
      <c r="A8" s="218" t="s">
        <v>326</v>
      </c>
      <c r="B8" s="218" t="s">
        <v>325</v>
      </c>
      <c r="C8" s="217" t="s">
        <v>324</v>
      </c>
      <c r="D8" s="217" t="s">
        <v>323</v>
      </c>
    </row>
    <row r="9" spans="1:4" ht="15">
      <c r="A9" s="216">
        <v>1</v>
      </c>
      <c r="B9" s="215">
        <v>2</v>
      </c>
      <c r="C9" s="214">
        <v>3</v>
      </c>
      <c r="D9" s="214">
        <v>4</v>
      </c>
    </row>
    <row r="10" spans="1:4" ht="18" customHeight="1">
      <c r="A10" s="197" t="s">
        <v>322</v>
      </c>
      <c r="B10" s="180" t="s">
        <v>321</v>
      </c>
      <c r="C10" s="184">
        <f>SUM(C11:C16)</f>
        <v>120901.805</v>
      </c>
      <c r="D10" s="184">
        <f>SUM(D11:D16)</f>
        <v>125955.77025</v>
      </c>
    </row>
    <row r="11" spans="1:4" ht="32.25" customHeight="1">
      <c r="A11" s="189" t="s">
        <v>320</v>
      </c>
      <c r="B11" s="213" t="s">
        <v>319</v>
      </c>
      <c r="C11" s="176">
        <f>'пр4,1'!G27</f>
        <v>1228.76</v>
      </c>
      <c r="D11" s="176">
        <f>'пр4,1'!H27</f>
        <v>1290.198</v>
      </c>
    </row>
    <row r="12" spans="1:4" ht="50.25" customHeight="1">
      <c r="A12" s="189" t="s">
        <v>318</v>
      </c>
      <c r="B12" s="212" t="s">
        <v>317</v>
      </c>
      <c r="C12" s="176">
        <f>'пр4,1'!G14</f>
        <v>5690.24</v>
      </c>
      <c r="D12" s="176">
        <f>'пр4,1'!H14</f>
        <v>5969.0019999999995</v>
      </c>
    </row>
    <row r="13" spans="1:4" ht="47.25" customHeight="1">
      <c r="A13" s="189" t="s">
        <v>316</v>
      </c>
      <c r="B13" s="212" t="s">
        <v>315</v>
      </c>
      <c r="C13" s="176">
        <f>'пр4,1'!G31</f>
        <v>50323.155</v>
      </c>
      <c r="D13" s="176">
        <f>'пр4,1'!H31</f>
        <v>51832.01275</v>
      </c>
    </row>
    <row r="14" spans="1:4" ht="30.75" customHeight="1">
      <c r="A14" s="189" t="s">
        <v>314</v>
      </c>
      <c r="B14" s="203" t="s">
        <v>313</v>
      </c>
      <c r="C14" s="176">
        <f>'пр4,1'!G117+'пр4,1'!G153</f>
        <v>17199.215</v>
      </c>
      <c r="D14" s="176">
        <f>'пр4,1'!H117+'пр4,1'!H153</f>
        <v>18055.00075</v>
      </c>
    </row>
    <row r="15" spans="1:4" ht="15.75" customHeight="1">
      <c r="A15" s="199" t="s">
        <v>312</v>
      </c>
      <c r="B15" s="177" t="s">
        <v>311</v>
      </c>
      <c r="C15" s="176">
        <f>'пр4,1'!G40</f>
        <v>3500</v>
      </c>
      <c r="D15" s="176">
        <f>'пр4,1'!H40</f>
        <v>3500</v>
      </c>
    </row>
    <row r="16" spans="1:4" ht="15.75">
      <c r="A16" s="199" t="s">
        <v>310</v>
      </c>
      <c r="B16" s="169" t="s">
        <v>309</v>
      </c>
      <c r="C16" s="176">
        <f>'пр4,1'!G44+'пр4,1'!G132+'пр4,1'!G247</f>
        <v>42960.435</v>
      </c>
      <c r="D16" s="176">
        <f>'пр4,1'!H44+'пр4,1'!H132+'пр4,1'!H247</f>
        <v>45309.55675</v>
      </c>
    </row>
    <row r="17" spans="1:4" ht="30.75" customHeight="1">
      <c r="A17" s="211" t="s">
        <v>308</v>
      </c>
      <c r="B17" s="210" t="s">
        <v>307</v>
      </c>
      <c r="C17" s="184">
        <f>C19+C18</f>
        <v>12841.695</v>
      </c>
      <c r="D17" s="184">
        <f>D19+D18</f>
        <v>13422.70475</v>
      </c>
    </row>
    <row r="18" spans="1:4" ht="16.5" customHeight="1">
      <c r="A18" s="189" t="s">
        <v>306</v>
      </c>
      <c r="B18" s="209" t="s">
        <v>305</v>
      </c>
      <c r="C18" s="176">
        <f>'пр4,1'!G58+'пр4,1'!G166</f>
        <v>100</v>
      </c>
      <c r="D18" s="176">
        <f>'пр4,1'!H58+'пр4,1'!H166</f>
        <v>50</v>
      </c>
    </row>
    <row r="19" spans="1:4" ht="30.75" customHeight="1">
      <c r="A19" s="189" t="s">
        <v>304</v>
      </c>
      <c r="B19" s="208" t="s">
        <v>303</v>
      </c>
      <c r="C19" s="198">
        <f>'пр4,1'!G297</f>
        <v>12741.695</v>
      </c>
      <c r="D19" s="198">
        <f>'пр4,1'!H297</f>
        <v>13372.70475</v>
      </c>
    </row>
    <row r="20" spans="1:4" ht="15" customHeight="1">
      <c r="A20" s="207" t="s">
        <v>302</v>
      </c>
      <c r="B20" s="206" t="s">
        <v>301</v>
      </c>
      <c r="C20" s="184">
        <f>SUM(C21:C24)</f>
        <v>42730.5</v>
      </c>
      <c r="D20" s="184">
        <f>SUM(D21:D24)</f>
        <v>41269.479999999996</v>
      </c>
    </row>
    <row r="21" spans="1:4" ht="15" customHeight="1">
      <c r="A21" s="204" t="s">
        <v>300</v>
      </c>
      <c r="B21" s="174" t="s">
        <v>299</v>
      </c>
      <c r="C21" s="176">
        <f>'пр4,1'!G311</f>
        <v>351</v>
      </c>
      <c r="D21" s="176">
        <f>'пр4,1'!H311</f>
        <v>368</v>
      </c>
    </row>
    <row r="22" spans="1:4" ht="15" customHeight="1">
      <c r="A22" s="204" t="s">
        <v>298</v>
      </c>
      <c r="B22" s="177" t="s">
        <v>297</v>
      </c>
      <c r="C22" s="176">
        <f>'пр4,1'!G171</f>
        <v>15887.4</v>
      </c>
      <c r="D22" s="176">
        <f>'пр4,1'!H171</f>
        <v>16681.7</v>
      </c>
    </row>
    <row r="23" spans="1:4" ht="15.75">
      <c r="A23" s="204" t="s">
        <v>296</v>
      </c>
      <c r="B23" s="205" t="s">
        <v>295</v>
      </c>
      <c r="C23" s="202">
        <f>'пр4,1'!G63+'пр4,1'!G174</f>
        <v>12850.5</v>
      </c>
      <c r="D23" s="202">
        <f>'пр4,1'!H63+'пр4,1'!H174</f>
        <v>9977.9</v>
      </c>
    </row>
    <row r="24" spans="1:4" ht="15.75">
      <c r="A24" s="204" t="s">
        <v>294</v>
      </c>
      <c r="B24" s="203" t="s">
        <v>293</v>
      </c>
      <c r="C24" s="202">
        <f>'пр4,1'!G67+'пр4,1'!G182</f>
        <v>13641.6</v>
      </c>
      <c r="D24" s="202">
        <f>'пр4,1'!H67+'пр4,1'!H182</f>
        <v>14241.880000000001</v>
      </c>
    </row>
    <row r="25" spans="1:4" ht="15.75">
      <c r="A25" s="197" t="s">
        <v>292</v>
      </c>
      <c r="B25" s="196" t="s">
        <v>291</v>
      </c>
      <c r="C25" s="195">
        <f>SUM(C26:C29)</f>
        <v>69943.1295</v>
      </c>
      <c r="D25" s="195">
        <f>SUM(D26:D29)</f>
        <v>71539.83097499999</v>
      </c>
    </row>
    <row r="26" spans="1:4" ht="15.75">
      <c r="A26" s="199" t="s">
        <v>290</v>
      </c>
      <c r="B26" s="177" t="s">
        <v>289</v>
      </c>
      <c r="C26" s="198">
        <f>'пр4,1'!G187</f>
        <v>261</v>
      </c>
      <c r="D26" s="198">
        <f>'пр4,1'!H187</f>
        <v>261</v>
      </c>
    </row>
    <row r="27" spans="1:4" ht="15.75">
      <c r="A27" s="199" t="s">
        <v>288</v>
      </c>
      <c r="B27" s="201" t="s">
        <v>287</v>
      </c>
      <c r="C27" s="198">
        <f>'пр4,1'!G197</f>
        <v>2769.4</v>
      </c>
      <c r="D27" s="198">
        <f>'пр4,1'!H197</f>
        <v>2907.8</v>
      </c>
    </row>
    <row r="28" spans="1:4" ht="15" customHeight="1">
      <c r="A28" s="199" t="s">
        <v>286</v>
      </c>
      <c r="B28" s="200" t="s">
        <v>285</v>
      </c>
      <c r="C28" s="198">
        <f>'пр4,1'!G200+'пр4,1'!G257</f>
        <v>46460.6</v>
      </c>
      <c r="D28" s="198">
        <f>'пр4,1'!H200+'пр4,1'!H257</f>
        <v>48308.899999999994</v>
      </c>
    </row>
    <row r="29" spans="1:4" ht="15" customHeight="1">
      <c r="A29" s="199" t="s">
        <v>284</v>
      </c>
      <c r="B29" s="169" t="s">
        <v>283</v>
      </c>
      <c r="C29" s="198">
        <f>'пр4,1'!G216</f>
        <v>20452.1295</v>
      </c>
      <c r="D29" s="198">
        <f>'пр4,1'!H216</f>
        <v>20062.130975</v>
      </c>
    </row>
    <row r="30" spans="1:4" ht="20.25" customHeight="1">
      <c r="A30" s="197" t="s">
        <v>282</v>
      </c>
      <c r="B30" s="196" t="s">
        <v>281</v>
      </c>
      <c r="C30" s="195">
        <f>C31</f>
        <v>157.5</v>
      </c>
      <c r="D30" s="195">
        <f>D31</f>
        <v>165.4</v>
      </c>
    </row>
    <row r="31" spans="1:4" ht="14.25" customHeight="1">
      <c r="A31" s="194" t="s">
        <v>280</v>
      </c>
      <c r="B31" s="193" t="s">
        <v>279</v>
      </c>
      <c r="C31" s="168">
        <f>'пр4,1'!G232</f>
        <v>157.5</v>
      </c>
      <c r="D31" s="168">
        <f>'пр4,1'!H232</f>
        <v>165.4</v>
      </c>
    </row>
    <row r="32" spans="1:4" ht="15.75">
      <c r="A32" s="192" t="s">
        <v>278</v>
      </c>
      <c r="B32" s="191" t="s">
        <v>277</v>
      </c>
      <c r="C32" s="190">
        <f>SUM(C33:C36)</f>
        <v>639547.4</v>
      </c>
      <c r="D32" s="190">
        <f>SUM(D33:D36)</f>
        <v>649892.8</v>
      </c>
    </row>
    <row r="33" spans="1:4" ht="15.75">
      <c r="A33" s="189" t="s">
        <v>276</v>
      </c>
      <c r="B33" s="188" t="s">
        <v>275</v>
      </c>
      <c r="C33" s="172">
        <f>'пр4,1'!G315</f>
        <v>217700</v>
      </c>
      <c r="D33" s="172">
        <f>'пр4,1'!H315</f>
        <v>219037</v>
      </c>
    </row>
    <row r="34" spans="1:4" ht="15.75">
      <c r="A34" s="189" t="s">
        <v>274</v>
      </c>
      <c r="B34" s="188" t="s">
        <v>273</v>
      </c>
      <c r="C34" s="172">
        <f>'пр4,1'!G264+'пр4,1'!G322+'пр4,1'!G407</f>
        <v>377210</v>
      </c>
      <c r="D34" s="172">
        <f>'пр4,1'!H264+'пр4,1'!H322+'пр4,1'!H407</f>
        <v>383841</v>
      </c>
    </row>
    <row r="35" spans="1:4" ht="15.75" customHeight="1">
      <c r="A35" s="189" t="s">
        <v>272</v>
      </c>
      <c r="B35" s="188" t="s">
        <v>271</v>
      </c>
      <c r="C35" s="172">
        <f>'пр4,1'!G341</f>
        <v>3125</v>
      </c>
      <c r="D35" s="172">
        <f>'пр4,1'!H341</f>
        <v>3233</v>
      </c>
    </row>
    <row r="36" spans="1:4" ht="20.25" customHeight="1">
      <c r="A36" s="187" t="s">
        <v>270</v>
      </c>
      <c r="B36" s="186" t="s">
        <v>269</v>
      </c>
      <c r="C36" s="185">
        <f>'пр4,1'!G88+'пр4,1'!G347</f>
        <v>41512.4</v>
      </c>
      <c r="D36" s="185">
        <f>'пр4,1'!H88+'пр4,1'!H347</f>
        <v>43781.799999999996</v>
      </c>
    </row>
    <row r="37" spans="1:4" ht="21.75" customHeight="1">
      <c r="A37" s="161" t="s">
        <v>268</v>
      </c>
      <c r="B37" s="180" t="s">
        <v>267</v>
      </c>
      <c r="C37" s="184">
        <f>SUM(C38:C39)</f>
        <v>60134.100000000006</v>
      </c>
      <c r="D37" s="184">
        <f>SUM(D38:D39)</f>
        <v>61982.7</v>
      </c>
    </row>
    <row r="38" spans="1:4" ht="15" customHeight="1">
      <c r="A38" s="158" t="s">
        <v>266</v>
      </c>
      <c r="B38" s="174" t="s">
        <v>265</v>
      </c>
      <c r="C38" s="176">
        <f>'пр4,1'!G412</f>
        <v>50363.100000000006</v>
      </c>
      <c r="D38" s="176">
        <f>'пр4,1'!H412</f>
        <v>51735.7</v>
      </c>
    </row>
    <row r="39" spans="1:4" ht="24" customHeight="1">
      <c r="A39" s="183" t="s">
        <v>264</v>
      </c>
      <c r="B39" s="177" t="s">
        <v>263</v>
      </c>
      <c r="C39" s="182">
        <f>'пр4,1'!G428</f>
        <v>9771</v>
      </c>
      <c r="D39" s="182">
        <f>'пр4,1'!H428</f>
        <v>10247</v>
      </c>
    </row>
    <row r="40" spans="1:4" ht="13.5" customHeight="1">
      <c r="A40" s="181" t="s">
        <v>262</v>
      </c>
      <c r="B40" s="180" t="s">
        <v>261</v>
      </c>
      <c r="C40" s="179">
        <f>SUM(C41:C41)</f>
        <v>514.3</v>
      </c>
      <c r="D40" s="179">
        <f>SUM(D41:D41)</f>
        <v>514.3</v>
      </c>
    </row>
    <row r="41" spans="1:4" ht="16.5" customHeight="1">
      <c r="A41" s="178" t="s">
        <v>260</v>
      </c>
      <c r="B41" s="177" t="s">
        <v>259</v>
      </c>
      <c r="C41" s="176">
        <f>'пр4,1'!G377</f>
        <v>514.3</v>
      </c>
      <c r="D41" s="176">
        <f>'пр4,1'!H377</f>
        <v>514.3</v>
      </c>
    </row>
    <row r="42" spans="1:4" ht="15" customHeight="1">
      <c r="A42" s="161" t="s">
        <v>258</v>
      </c>
      <c r="B42" s="171" t="s">
        <v>257</v>
      </c>
      <c r="C42" s="175">
        <f>SUM(C43:C46)</f>
        <v>60767.2</v>
      </c>
      <c r="D42" s="175">
        <f>SUM(D43:D46)</f>
        <v>63154.7</v>
      </c>
    </row>
    <row r="43" spans="1:4" ht="15.75">
      <c r="A43" s="158" t="s">
        <v>256</v>
      </c>
      <c r="B43" s="174" t="s">
        <v>255</v>
      </c>
      <c r="C43" s="172">
        <f>'пр4,1'!G95</f>
        <v>1492</v>
      </c>
      <c r="D43" s="172">
        <f>'пр4,1'!H95</f>
        <v>1554</v>
      </c>
    </row>
    <row r="44" spans="1:4" ht="13.5" customHeight="1">
      <c r="A44" s="158" t="s">
        <v>254</v>
      </c>
      <c r="B44" s="170" t="s">
        <v>253</v>
      </c>
      <c r="C44" s="172">
        <f>'пр4,1'!G236+'пр4,1'!G384+'пр4,1'!G145+'пр4,1'!G99</f>
        <v>3040</v>
      </c>
      <c r="D44" s="172">
        <f>'пр4,1'!H236+'пр4,1'!H384+'пр4,1'!H145+'пр4,1'!H99</f>
        <v>2640</v>
      </c>
    </row>
    <row r="45" spans="1:4" ht="15" customHeight="1">
      <c r="A45" s="158" t="s">
        <v>252</v>
      </c>
      <c r="B45" s="173" t="s">
        <v>251</v>
      </c>
      <c r="C45" s="172">
        <f>'пр4,1'!G388+'пр4,1'!G148</f>
        <v>50284.2</v>
      </c>
      <c r="D45" s="172">
        <f>'пр4,1'!H388+'пр4,1'!H148</f>
        <v>52712.2</v>
      </c>
    </row>
    <row r="46" spans="1:4" ht="15.75" customHeight="1">
      <c r="A46" s="158" t="s">
        <v>250</v>
      </c>
      <c r="B46" s="170" t="s">
        <v>249</v>
      </c>
      <c r="C46" s="156">
        <f>'пр4,1'!G242</f>
        <v>5951</v>
      </c>
      <c r="D46" s="156">
        <f>'пр4,1'!H242</f>
        <v>6248.5</v>
      </c>
    </row>
    <row r="47" spans="1:4" ht="15.75" customHeight="1">
      <c r="A47" s="161" t="s">
        <v>248</v>
      </c>
      <c r="B47" s="171" t="s">
        <v>247</v>
      </c>
      <c r="C47" s="159">
        <f>SUM(C48:C50)</f>
        <v>22021</v>
      </c>
      <c r="D47" s="159">
        <f>SUM(D48:D50)</f>
        <v>12488.8</v>
      </c>
    </row>
    <row r="48" spans="1:4" ht="15.75" customHeight="1">
      <c r="A48" s="158" t="s">
        <v>246</v>
      </c>
      <c r="B48" s="170" t="s">
        <v>245</v>
      </c>
      <c r="C48" s="156">
        <f>'пр4,1'!G102+'пр4,1'!G269+'пр4,1'!G400</f>
        <v>10200</v>
      </c>
      <c r="D48" s="156">
        <f>'пр4,1'!H102+'пр4,1'!H269+'пр4,1'!H400</f>
        <v>0</v>
      </c>
    </row>
    <row r="49" spans="1:4" ht="15.75" customHeight="1">
      <c r="A49" s="158" t="s">
        <v>244</v>
      </c>
      <c r="B49" s="170" t="s">
        <v>243</v>
      </c>
      <c r="C49" s="156">
        <f>'пр4,1'!G275</f>
        <v>7133</v>
      </c>
      <c r="D49" s="156">
        <f>'пр4,1'!H275</f>
        <v>7561</v>
      </c>
    </row>
    <row r="50" spans="1:4" ht="15.75" customHeight="1">
      <c r="A50" s="164" t="s">
        <v>242</v>
      </c>
      <c r="B50" s="169" t="s">
        <v>241</v>
      </c>
      <c r="C50" s="162">
        <f>'пр4,1'!G279</f>
        <v>4688</v>
      </c>
      <c r="D50" s="168">
        <f>'пр4,1'!H279</f>
        <v>4927.799999999999</v>
      </c>
    </row>
    <row r="51" spans="1:4" ht="15.75" customHeight="1">
      <c r="A51" s="167" t="s">
        <v>240</v>
      </c>
      <c r="B51" s="166" t="s">
        <v>239</v>
      </c>
      <c r="C51" s="165">
        <f>C52</f>
        <v>580</v>
      </c>
      <c r="D51" s="165">
        <f>D52</f>
        <v>609</v>
      </c>
    </row>
    <row r="52" spans="1:4" ht="15.75" customHeight="1">
      <c r="A52" s="164" t="s">
        <v>238</v>
      </c>
      <c r="B52" s="163" t="s">
        <v>237</v>
      </c>
      <c r="C52" s="162">
        <f>'пр4,1'!G108</f>
        <v>580</v>
      </c>
      <c r="D52" s="162">
        <f>'пр4,1'!H108</f>
        <v>609</v>
      </c>
    </row>
    <row r="53" spans="1:4" ht="39.75" customHeight="1">
      <c r="A53" s="161" t="s">
        <v>236</v>
      </c>
      <c r="B53" s="160" t="s">
        <v>235</v>
      </c>
      <c r="C53" s="159">
        <f>C54</f>
        <v>18299</v>
      </c>
      <c r="D53" s="159">
        <f>D54</f>
        <v>22822.8</v>
      </c>
    </row>
    <row r="54" spans="1:4" ht="15.75" customHeight="1">
      <c r="A54" s="158" t="s">
        <v>234</v>
      </c>
      <c r="B54" s="157" t="s">
        <v>233</v>
      </c>
      <c r="C54" s="156">
        <f>'пр4,1'!G126</f>
        <v>18299</v>
      </c>
      <c r="D54" s="156">
        <f>'пр4,1'!H126</f>
        <v>22822.8</v>
      </c>
    </row>
    <row r="55" spans="1:6" ht="15.75" customHeight="1">
      <c r="A55" s="155" t="s">
        <v>232</v>
      </c>
      <c r="B55" s="154" t="s">
        <v>231</v>
      </c>
      <c r="C55" s="153">
        <f>'пр4,1'!G113</f>
        <v>26883</v>
      </c>
      <c r="D55" s="153">
        <f>'пр4,1'!H113</f>
        <v>55990.4</v>
      </c>
      <c r="E55" s="152"/>
      <c r="F55" s="151"/>
    </row>
    <row r="56" spans="1:4" ht="20.25" customHeight="1">
      <c r="A56" s="150" t="s">
        <v>230</v>
      </c>
      <c r="B56" s="149"/>
      <c r="C56" s="148">
        <f>C10+C17+C20+C25+C30+C32+C37+C40+C42+C47+C51+C53+C55</f>
        <v>1075320.6294999998</v>
      </c>
      <c r="D56" s="148">
        <f>D10+D17+D20+D25+D30+D32+D37+D40+D42+D47+D51+D53+D55</f>
        <v>1119808.685975</v>
      </c>
    </row>
    <row r="57" spans="1:4" ht="18.75" customHeight="1">
      <c r="A57" s="147"/>
      <c r="B57" s="146"/>
      <c r="C57" s="145"/>
      <c r="D57" s="144"/>
    </row>
    <row r="58" spans="3:4" ht="12.75">
      <c r="C58" s="143"/>
      <c r="D58" s="143"/>
    </row>
    <row r="61" ht="12.75">
      <c r="C61" s="142"/>
    </row>
  </sheetData>
  <sheetProtection/>
  <mergeCells count="5">
    <mergeCell ref="A56:B56"/>
    <mergeCell ref="A5:D5"/>
    <mergeCell ref="C1:D1"/>
    <mergeCell ref="C2:D2"/>
    <mergeCell ref="C3:D3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24.25390625" style="0" customWidth="1"/>
    <col min="2" max="2" width="57.25390625" style="0" customWidth="1"/>
    <col min="3" max="3" width="15.375" style="0" customWidth="1"/>
    <col min="4" max="4" width="12.625" style="0" customWidth="1"/>
  </cols>
  <sheetData>
    <row r="1" spans="1:3" ht="18" customHeight="1">
      <c r="A1" s="127"/>
      <c r="B1" s="126" t="s">
        <v>205</v>
      </c>
      <c r="C1" s="126"/>
    </row>
    <row r="2" spans="1:3" ht="18.75" customHeight="1">
      <c r="A2" s="125"/>
      <c r="B2" s="124" t="s">
        <v>204</v>
      </c>
      <c r="C2" s="124"/>
    </row>
    <row r="3" spans="1:3" ht="15" customHeight="1">
      <c r="A3" s="125"/>
      <c r="B3" s="124" t="s">
        <v>80</v>
      </c>
      <c r="C3" s="124"/>
    </row>
    <row r="4" spans="2:3" ht="15" customHeight="1">
      <c r="B4" s="124" t="s">
        <v>203</v>
      </c>
      <c r="C4" s="124"/>
    </row>
    <row r="5" spans="2:3" ht="15" customHeight="1">
      <c r="B5" s="121"/>
      <c r="C5" s="121"/>
    </row>
    <row r="6" spans="1:3" ht="15.75" customHeight="1">
      <c r="A6" s="123" t="s">
        <v>202</v>
      </c>
      <c r="B6" s="123"/>
      <c r="C6" s="123"/>
    </row>
    <row r="7" spans="1:3" ht="15.75">
      <c r="A7" s="123" t="s">
        <v>201</v>
      </c>
      <c r="B7" s="123"/>
      <c r="C7" s="123"/>
    </row>
    <row r="8" spans="2:3" ht="15">
      <c r="B8" s="122"/>
      <c r="C8" s="121" t="s">
        <v>200</v>
      </c>
    </row>
    <row r="9" spans="1:3" ht="48" customHeight="1">
      <c r="A9" s="120"/>
      <c r="B9" s="119" t="s">
        <v>199</v>
      </c>
      <c r="C9" s="118" t="s">
        <v>148</v>
      </c>
    </row>
    <row r="10" spans="1:3" ht="29.25" customHeight="1">
      <c r="A10" s="113" t="s">
        <v>198</v>
      </c>
      <c r="B10" s="112" t="s">
        <v>197</v>
      </c>
      <c r="C10" s="115">
        <f>C11+C13</f>
        <v>67920</v>
      </c>
    </row>
    <row r="11" spans="1:3" ht="18.75" customHeight="1">
      <c r="A11" s="110" t="s">
        <v>196</v>
      </c>
      <c r="B11" s="111" t="s">
        <v>195</v>
      </c>
      <c r="C11" s="108">
        <f>C12</f>
        <v>157920</v>
      </c>
    </row>
    <row r="12" spans="1:3" ht="31.5" customHeight="1">
      <c r="A12" s="110" t="s">
        <v>194</v>
      </c>
      <c r="B12" s="117" t="s">
        <v>193</v>
      </c>
      <c r="C12" s="108">
        <v>157920</v>
      </c>
    </row>
    <row r="13" spans="1:3" ht="34.5" customHeight="1">
      <c r="A13" s="110" t="s">
        <v>192</v>
      </c>
      <c r="B13" s="111" t="s">
        <v>191</v>
      </c>
      <c r="C13" s="116">
        <f>C14</f>
        <v>-90000</v>
      </c>
    </row>
    <row r="14" spans="1:3" ht="48.75" customHeight="1">
      <c r="A14" s="110" t="s">
        <v>190</v>
      </c>
      <c r="B14" s="117" t="s">
        <v>189</v>
      </c>
      <c r="C14" s="116">
        <v>-90000</v>
      </c>
    </row>
    <row r="15" spans="1:3" ht="33.75" customHeight="1">
      <c r="A15" s="113" t="s">
        <v>188</v>
      </c>
      <c r="B15" s="112" t="s">
        <v>187</v>
      </c>
      <c r="C15" s="115">
        <f>C16+C18</f>
        <v>-10000</v>
      </c>
    </row>
    <row r="16" spans="1:3" ht="47.25" customHeight="1">
      <c r="A16" s="110" t="s">
        <v>186</v>
      </c>
      <c r="B16" s="111" t="s">
        <v>185</v>
      </c>
      <c r="C16" s="116">
        <f>C17</f>
        <v>0</v>
      </c>
    </row>
    <row r="17" spans="1:3" ht="60" customHeight="1">
      <c r="A17" s="110" t="s">
        <v>184</v>
      </c>
      <c r="B17" s="117" t="s">
        <v>183</v>
      </c>
      <c r="C17" s="116">
        <v>0</v>
      </c>
    </row>
    <row r="18" spans="1:3" ht="52.5" customHeight="1">
      <c r="A18" s="110" t="s">
        <v>182</v>
      </c>
      <c r="B18" s="111" t="s">
        <v>181</v>
      </c>
      <c r="C18" s="116">
        <f>C19</f>
        <v>-10000</v>
      </c>
    </row>
    <row r="19" spans="1:3" ht="63.75" customHeight="1">
      <c r="A19" s="110" t="s">
        <v>180</v>
      </c>
      <c r="B19" s="117" t="s">
        <v>179</v>
      </c>
      <c r="C19" s="116">
        <v>-10000</v>
      </c>
    </row>
    <row r="20" spans="1:4" ht="28.5">
      <c r="A20" s="113" t="s">
        <v>178</v>
      </c>
      <c r="B20" s="112" t="s">
        <v>177</v>
      </c>
      <c r="C20" s="115">
        <f>C25-C21</f>
        <v>0</v>
      </c>
      <c r="D20" s="104"/>
    </row>
    <row r="21" spans="1:3" ht="15.75">
      <c r="A21" s="113" t="s">
        <v>169</v>
      </c>
      <c r="B21" s="112" t="s">
        <v>176</v>
      </c>
      <c r="C21" s="105">
        <f>C22</f>
        <v>1111563.7</v>
      </c>
    </row>
    <row r="22" spans="1:3" ht="15.75">
      <c r="A22" s="110" t="s">
        <v>175</v>
      </c>
      <c r="B22" s="111" t="s">
        <v>174</v>
      </c>
      <c r="C22" s="108">
        <f>C23</f>
        <v>1111563.7</v>
      </c>
    </row>
    <row r="23" spans="1:3" ht="15.75">
      <c r="A23" s="110" t="s">
        <v>173</v>
      </c>
      <c r="B23" s="114" t="s">
        <v>172</v>
      </c>
      <c r="C23" s="108">
        <f>C24</f>
        <v>1111563.7</v>
      </c>
    </row>
    <row r="24" spans="1:4" ht="30">
      <c r="A24" s="110" t="s">
        <v>171</v>
      </c>
      <c r="B24" s="109" t="s">
        <v>170</v>
      </c>
      <c r="C24" s="108">
        <v>1111563.7</v>
      </c>
      <c r="D24" s="104"/>
    </row>
    <row r="25" spans="1:4" ht="15.75">
      <c r="A25" s="113" t="s">
        <v>169</v>
      </c>
      <c r="B25" s="112" t="s">
        <v>168</v>
      </c>
      <c r="C25" s="105">
        <f>C26</f>
        <v>1111563.7</v>
      </c>
      <c r="D25" s="104"/>
    </row>
    <row r="26" spans="1:4" ht="15.75">
      <c r="A26" s="110" t="s">
        <v>167</v>
      </c>
      <c r="B26" s="111" t="s">
        <v>166</v>
      </c>
      <c r="C26" s="108">
        <f>C27</f>
        <v>1111563.7</v>
      </c>
      <c r="D26" s="104"/>
    </row>
    <row r="27" spans="1:4" ht="15.75">
      <c r="A27" s="110" t="s">
        <v>165</v>
      </c>
      <c r="B27" s="111" t="s">
        <v>164</v>
      </c>
      <c r="C27" s="108">
        <f>C28</f>
        <v>1111563.7</v>
      </c>
      <c r="D27" s="104"/>
    </row>
    <row r="28" spans="1:4" ht="30">
      <c r="A28" s="110" t="s">
        <v>163</v>
      </c>
      <c r="B28" s="109" t="s">
        <v>162</v>
      </c>
      <c r="C28" s="108">
        <v>1111563.7</v>
      </c>
      <c r="D28" s="104"/>
    </row>
    <row r="29" spans="1:5" ht="21.75" customHeight="1">
      <c r="A29" s="107" t="s">
        <v>161</v>
      </c>
      <c r="B29" s="106"/>
      <c r="C29" s="105">
        <f>C10+C20+C15</f>
        <v>57920</v>
      </c>
      <c r="D29" s="104"/>
      <c r="E29" s="104"/>
    </row>
  </sheetData>
  <sheetProtection/>
  <mergeCells count="7">
    <mergeCell ref="A29:B29"/>
    <mergeCell ref="B1:C1"/>
    <mergeCell ref="B2:C2"/>
    <mergeCell ref="B3:C3"/>
    <mergeCell ref="B4:C4"/>
    <mergeCell ref="A6:C6"/>
    <mergeCell ref="A7:C7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23.875" style="0" customWidth="1"/>
    <col min="2" max="2" width="57.25390625" style="0" customWidth="1"/>
    <col min="3" max="3" width="15.375" style="0" customWidth="1"/>
    <col min="4" max="4" width="14.25390625" style="0" customWidth="1"/>
  </cols>
  <sheetData>
    <row r="1" spans="1:4" ht="18" customHeight="1">
      <c r="A1" s="127"/>
      <c r="B1" s="129" t="s">
        <v>207</v>
      </c>
      <c r="C1" s="129"/>
      <c r="D1" s="129"/>
    </row>
    <row r="2" spans="1:4" ht="18.75" customHeight="1">
      <c r="A2" s="125"/>
      <c r="B2" s="128" t="s">
        <v>204</v>
      </c>
      <c r="C2" s="128"/>
      <c r="D2" s="128"/>
    </row>
    <row r="3" spans="1:4" ht="15" customHeight="1">
      <c r="A3" s="125"/>
      <c r="B3" s="128" t="s">
        <v>80</v>
      </c>
      <c r="C3" s="128"/>
      <c r="D3" s="128"/>
    </row>
    <row r="4" spans="2:4" ht="15" customHeight="1">
      <c r="B4" s="128" t="s">
        <v>203</v>
      </c>
      <c r="C4" s="128"/>
      <c r="D4" s="128"/>
    </row>
    <row r="5" spans="2:3" ht="15" customHeight="1">
      <c r="B5" s="121"/>
      <c r="C5" s="121"/>
    </row>
    <row r="6" spans="1:3" ht="15.75" customHeight="1">
      <c r="A6" s="123" t="s">
        <v>202</v>
      </c>
      <c r="B6" s="123"/>
      <c r="C6" s="123"/>
    </row>
    <row r="7" spans="1:3" ht="15.75">
      <c r="A7" s="123" t="s">
        <v>206</v>
      </c>
      <c r="B7" s="123"/>
      <c r="C7" s="123"/>
    </row>
    <row r="8" spans="2:4" ht="15">
      <c r="B8" s="122"/>
      <c r="C8" s="121"/>
      <c r="D8" s="121" t="s">
        <v>200</v>
      </c>
    </row>
    <row r="9" spans="1:4" ht="48" customHeight="1">
      <c r="A9" s="120"/>
      <c r="B9" s="119" t="s">
        <v>199</v>
      </c>
      <c r="C9" s="118" t="s">
        <v>158</v>
      </c>
      <c r="D9" s="118" t="s">
        <v>157</v>
      </c>
    </row>
    <row r="10" spans="1:4" ht="29.25" customHeight="1">
      <c r="A10" s="113" t="s">
        <v>198</v>
      </c>
      <c r="B10" s="112" t="s">
        <v>197</v>
      </c>
      <c r="C10" s="115">
        <f>C11+C13</f>
        <v>67298.70000000001</v>
      </c>
      <c r="D10" s="115">
        <f>D11+D13</f>
        <v>55678</v>
      </c>
    </row>
    <row r="11" spans="1:4" ht="18.75" customHeight="1">
      <c r="A11" s="110" t="s">
        <v>196</v>
      </c>
      <c r="B11" s="111" t="s">
        <v>195</v>
      </c>
      <c r="C11" s="108">
        <f>C12</f>
        <v>225218.7</v>
      </c>
      <c r="D11" s="108">
        <f>D12</f>
        <v>280896.7</v>
      </c>
    </row>
    <row r="12" spans="1:4" ht="31.5" customHeight="1">
      <c r="A12" s="110" t="s">
        <v>194</v>
      </c>
      <c r="B12" s="117" t="s">
        <v>193</v>
      </c>
      <c r="C12" s="108">
        <v>225218.7</v>
      </c>
      <c r="D12" s="108">
        <v>280896.7</v>
      </c>
    </row>
    <row r="13" spans="1:4" ht="34.5" customHeight="1">
      <c r="A13" s="110" t="s">
        <v>192</v>
      </c>
      <c r="B13" s="111" t="s">
        <v>191</v>
      </c>
      <c r="C13" s="116">
        <f>C14</f>
        <v>-157920</v>
      </c>
      <c r="D13" s="116">
        <f>D14</f>
        <v>-225218.7</v>
      </c>
    </row>
    <row r="14" spans="1:4" ht="48.75" customHeight="1">
      <c r="A14" s="110" t="s">
        <v>190</v>
      </c>
      <c r="B14" s="117" t="s">
        <v>189</v>
      </c>
      <c r="C14" s="116">
        <v>-157920</v>
      </c>
      <c r="D14" s="116">
        <v>-225218.7</v>
      </c>
    </row>
    <row r="15" spans="1:4" ht="33.75" customHeight="1">
      <c r="A15" s="113" t="s">
        <v>188</v>
      </c>
      <c r="B15" s="112" t="s">
        <v>187</v>
      </c>
      <c r="C15" s="115">
        <f>C16+C18</f>
        <v>-10000</v>
      </c>
      <c r="D15" s="115">
        <f>D16+D18</f>
        <v>0</v>
      </c>
    </row>
    <row r="16" spans="1:4" ht="47.25" customHeight="1">
      <c r="A16" s="110" t="s">
        <v>186</v>
      </c>
      <c r="B16" s="111" t="s">
        <v>185</v>
      </c>
      <c r="C16" s="116">
        <f>C17</f>
        <v>0</v>
      </c>
      <c r="D16" s="116">
        <f>D17</f>
        <v>0</v>
      </c>
    </row>
    <row r="17" spans="1:4" ht="60" customHeight="1">
      <c r="A17" s="110" t="s">
        <v>184</v>
      </c>
      <c r="B17" s="117" t="s">
        <v>183</v>
      </c>
      <c r="C17" s="116">
        <v>0</v>
      </c>
      <c r="D17" s="116">
        <v>0</v>
      </c>
    </row>
    <row r="18" spans="1:4" ht="52.5" customHeight="1">
      <c r="A18" s="110" t="s">
        <v>182</v>
      </c>
      <c r="B18" s="111" t="s">
        <v>181</v>
      </c>
      <c r="C18" s="116">
        <f>C19</f>
        <v>-10000</v>
      </c>
      <c r="D18" s="116">
        <f>D19</f>
        <v>0</v>
      </c>
    </row>
    <row r="19" spans="1:4" ht="63.75" customHeight="1">
      <c r="A19" s="110" t="s">
        <v>180</v>
      </c>
      <c r="B19" s="117" t="s">
        <v>179</v>
      </c>
      <c r="C19" s="116">
        <v>-10000</v>
      </c>
      <c r="D19" s="116">
        <v>0</v>
      </c>
    </row>
    <row r="20" spans="1:4" ht="28.5">
      <c r="A20" s="113" t="s">
        <v>178</v>
      </c>
      <c r="B20" s="112" t="s">
        <v>177</v>
      </c>
      <c r="C20" s="115">
        <f>C25-C21</f>
        <v>0</v>
      </c>
      <c r="D20" s="115">
        <f>D25-D21</f>
        <v>0</v>
      </c>
    </row>
    <row r="21" spans="1:4" ht="15.75">
      <c r="A21" s="113" t="s">
        <v>169</v>
      </c>
      <c r="B21" s="112" t="s">
        <v>176</v>
      </c>
      <c r="C21" s="105">
        <f>C22</f>
        <v>1243240.8</v>
      </c>
      <c r="D21" s="105">
        <f>D22</f>
        <v>1345027.6</v>
      </c>
    </row>
    <row r="22" spans="1:4" ht="15.75">
      <c r="A22" s="110" t="s">
        <v>175</v>
      </c>
      <c r="B22" s="111" t="s">
        <v>174</v>
      </c>
      <c r="C22" s="108">
        <f>C23</f>
        <v>1243240.8</v>
      </c>
      <c r="D22" s="108">
        <f>D23</f>
        <v>1345027.6</v>
      </c>
    </row>
    <row r="23" spans="1:4" ht="15.75">
      <c r="A23" s="110" t="s">
        <v>173</v>
      </c>
      <c r="B23" s="114" t="s">
        <v>172</v>
      </c>
      <c r="C23" s="108">
        <f>C24</f>
        <v>1243240.8</v>
      </c>
      <c r="D23" s="108">
        <f>D24</f>
        <v>1345027.6</v>
      </c>
    </row>
    <row r="24" spans="1:4" ht="30">
      <c r="A24" s="110" t="s">
        <v>171</v>
      </c>
      <c r="B24" s="109" t="s">
        <v>170</v>
      </c>
      <c r="C24" s="108">
        <v>1243240.8</v>
      </c>
      <c r="D24" s="108">
        <v>1345027.6</v>
      </c>
    </row>
    <row r="25" spans="1:4" ht="15.75">
      <c r="A25" s="113" t="s">
        <v>169</v>
      </c>
      <c r="B25" s="112" t="s">
        <v>168</v>
      </c>
      <c r="C25" s="105">
        <f>C26</f>
        <v>1243240.8</v>
      </c>
      <c r="D25" s="105">
        <f>D26</f>
        <v>1345027.6</v>
      </c>
    </row>
    <row r="26" spans="1:4" ht="15.75">
      <c r="A26" s="110" t="s">
        <v>167</v>
      </c>
      <c r="B26" s="111" t="s">
        <v>166</v>
      </c>
      <c r="C26" s="108">
        <f>C27</f>
        <v>1243240.8</v>
      </c>
      <c r="D26" s="108">
        <f>D27</f>
        <v>1345027.6</v>
      </c>
    </row>
    <row r="27" spans="1:4" ht="15.75">
      <c r="A27" s="110" t="s">
        <v>165</v>
      </c>
      <c r="B27" s="111" t="s">
        <v>164</v>
      </c>
      <c r="C27" s="108">
        <f>C28</f>
        <v>1243240.8</v>
      </c>
      <c r="D27" s="108">
        <f>D28</f>
        <v>1345027.6</v>
      </c>
    </row>
    <row r="28" spans="1:4" ht="30">
      <c r="A28" s="110" t="s">
        <v>163</v>
      </c>
      <c r="B28" s="109" t="s">
        <v>162</v>
      </c>
      <c r="C28" s="108">
        <v>1243240.8</v>
      </c>
      <c r="D28" s="108">
        <v>1345027.6</v>
      </c>
    </row>
    <row r="29" spans="1:5" ht="21.75" customHeight="1">
      <c r="A29" s="107" t="s">
        <v>161</v>
      </c>
      <c r="B29" s="106"/>
      <c r="C29" s="105">
        <f>C10+C20+C15</f>
        <v>57298.70000000001</v>
      </c>
      <c r="D29" s="105">
        <f>D10+D20+D15</f>
        <v>55678</v>
      </c>
      <c r="E29" s="104"/>
    </row>
  </sheetData>
  <sheetProtection/>
  <mergeCells count="7">
    <mergeCell ref="B4:D4"/>
    <mergeCell ref="A29:B29"/>
    <mergeCell ref="A6:C6"/>
    <mergeCell ref="A7:C7"/>
    <mergeCell ref="B1:D1"/>
    <mergeCell ref="B2:D2"/>
    <mergeCell ref="B3:D3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17.00390625" style="0" customWidth="1"/>
    <col min="2" max="2" width="28.625" style="0" customWidth="1"/>
    <col min="3" max="3" width="48.00390625" style="0" customWidth="1"/>
  </cols>
  <sheetData>
    <row r="1" spans="1:3" ht="17.25" customHeight="1">
      <c r="A1" s="125"/>
      <c r="B1" s="125"/>
      <c r="C1" s="141" t="s">
        <v>229</v>
      </c>
    </row>
    <row r="2" spans="1:6" ht="33.75" customHeight="1">
      <c r="A2" s="125"/>
      <c r="B2" s="125"/>
      <c r="C2" s="139" t="s">
        <v>228</v>
      </c>
      <c r="D2" s="140"/>
      <c r="E2" s="140"/>
      <c r="F2" s="140"/>
    </row>
    <row r="3" spans="1:6" ht="16.5" customHeight="1">
      <c r="A3" s="125"/>
      <c r="B3" s="125"/>
      <c r="C3" s="139" t="s">
        <v>227</v>
      </c>
      <c r="D3" s="138"/>
      <c r="E3" s="138"/>
      <c r="F3" s="138"/>
    </row>
    <row r="4" spans="1:3" ht="42.75" customHeight="1">
      <c r="A4" s="137" t="s">
        <v>226</v>
      </c>
      <c r="B4" s="137"/>
      <c r="C4" s="137"/>
    </row>
    <row r="5" spans="1:3" ht="12.75">
      <c r="A5" s="125"/>
      <c r="B5" s="125"/>
      <c r="C5" s="125"/>
    </row>
    <row r="6" spans="1:3" ht="52.5" customHeight="1">
      <c r="A6" s="136" t="s">
        <v>225</v>
      </c>
      <c r="B6" s="136" t="s">
        <v>224</v>
      </c>
      <c r="C6" s="136" t="s">
        <v>199</v>
      </c>
    </row>
    <row r="7" spans="1:3" ht="48.75" customHeight="1">
      <c r="A7" s="135" t="s">
        <v>210</v>
      </c>
      <c r="B7" s="134"/>
      <c r="C7" s="133" t="s">
        <v>223</v>
      </c>
    </row>
    <row r="8" spans="1:3" ht="51" customHeight="1">
      <c r="A8" s="132" t="s">
        <v>210</v>
      </c>
      <c r="B8" s="131" t="s">
        <v>222</v>
      </c>
      <c r="C8" s="130" t="s">
        <v>193</v>
      </c>
    </row>
    <row r="9" spans="1:3" ht="47.25" customHeight="1">
      <c r="A9" s="132" t="s">
        <v>210</v>
      </c>
      <c r="B9" s="131" t="s">
        <v>221</v>
      </c>
      <c r="C9" s="130" t="s">
        <v>189</v>
      </c>
    </row>
    <row r="10" spans="1:3" ht="63" customHeight="1">
      <c r="A10" s="132" t="s">
        <v>210</v>
      </c>
      <c r="B10" s="131" t="s">
        <v>220</v>
      </c>
      <c r="C10" s="130" t="s">
        <v>219</v>
      </c>
    </row>
    <row r="11" spans="1:3" ht="63" customHeight="1">
      <c r="A11" s="132" t="s">
        <v>210</v>
      </c>
      <c r="B11" s="131" t="s">
        <v>218</v>
      </c>
      <c r="C11" s="130" t="s">
        <v>217</v>
      </c>
    </row>
    <row r="12" spans="1:3" ht="54.75" customHeight="1">
      <c r="A12" s="132" t="s">
        <v>210</v>
      </c>
      <c r="B12" s="131" t="s">
        <v>216</v>
      </c>
      <c r="C12" s="130" t="s">
        <v>215</v>
      </c>
    </row>
    <row r="13" spans="1:3" ht="70.5" customHeight="1">
      <c r="A13" s="132" t="s">
        <v>210</v>
      </c>
      <c r="B13" s="131" t="s">
        <v>214</v>
      </c>
      <c r="C13" s="130" t="s">
        <v>213</v>
      </c>
    </row>
    <row r="14" spans="1:3" ht="31.5">
      <c r="A14" s="132" t="s">
        <v>210</v>
      </c>
      <c r="B14" s="131" t="s">
        <v>212</v>
      </c>
      <c r="C14" s="130" t="s">
        <v>211</v>
      </c>
    </row>
    <row r="15" spans="1:3" ht="31.5">
      <c r="A15" s="132" t="s">
        <v>210</v>
      </c>
      <c r="B15" s="131" t="s">
        <v>209</v>
      </c>
      <c r="C15" s="130" t="s">
        <v>208</v>
      </c>
    </row>
  </sheetData>
  <sheetProtection/>
  <mergeCells count="1">
    <mergeCell ref="A4:C4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5"/>
  <sheetViews>
    <sheetView zoomScalePageLayoutView="0" workbookViewId="0" topLeftCell="A2">
      <selection activeCell="A303" sqref="A303"/>
    </sheetView>
  </sheetViews>
  <sheetFormatPr defaultColWidth="9.00390625" defaultRowHeight="12.75"/>
  <cols>
    <col min="1" max="1" width="50.00390625" style="144" customWidth="1"/>
    <col min="2" max="2" width="7.00390625" style="144" customWidth="1"/>
    <col min="3" max="4" width="7.25390625" style="144" customWidth="1"/>
    <col min="5" max="5" width="11.125" style="144" customWidth="1"/>
    <col min="6" max="6" width="9.625" style="227" customWidth="1"/>
    <col min="7" max="7" width="13.875" style="144" customWidth="1"/>
    <col min="8" max="8" width="8.75390625" style="144" customWidth="1"/>
    <col min="9" max="9" width="8.375" style="144" customWidth="1"/>
    <col min="10" max="16384" width="9.125" style="144" customWidth="1"/>
  </cols>
  <sheetData>
    <row r="1" spans="4:7" ht="15.75" customHeight="1" hidden="1">
      <c r="D1" s="306"/>
      <c r="E1" s="306"/>
      <c r="F1" s="306"/>
      <c r="G1" s="306"/>
    </row>
    <row r="2" spans="4:7" ht="15">
      <c r="D2" s="305" t="s">
        <v>657</v>
      </c>
      <c r="E2" s="305"/>
      <c r="F2" s="305"/>
      <c r="G2" s="305"/>
    </row>
    <row r="3" spans="4:7" ht="30" customHeight="1">
      <c r="D3" s="304" t="s">
        <v>228</v>
      </c>
      <c r="E3" s="304"/>
      <c r="F3" s="304"/>
      <c r="G3" s="304"/>
    </row>
    <row r="4" spans="4:7" ht="15" customHeight="1">
      <c r="D4" s="304" t="s">
        <v>631</v>
      </c>
      <c r="E4" s="304"/>
      <c r="F4" s="304"/>
      <c r="G4" s="304"/>
    </row>
    <row r="6" spans="1:7" ht="23.25" customHeight="1">
      <c r="A6" s="303" t="s">
        <v>656</v>
      </c>
      <c r="B6" s="303"/>
      <c r="C6" s="303"/>
      <c r="D6" s="303"/>
      <c r="E6" s="303"/>
      <c r="F6" s="303"/>
      <c r="G6" s="303"/>
    </row>
    <row r="7" spans="1:7" ht="15" customHeight="1">
      <c r="A7" s="302"/>
      <c r="B7" s="302"/>
      <c r="C7" s="302"/>
      <c r="D7" s="302"/>
      <c r="E7" s="302"/>
      <c r="F7" s="302"/>
      <c r="G7" s="302"/>
    </row>
    <row r="8" ht="15">
      <c r="G8" s="227" t="s">
        <v>77</v>
      </c>
    </row>
    <row r="9" spans="1:7" ht="42.75">
      <c r="A9" s="300" t="s">
        <v>199</v>
      </c>
      <c r="B9" s="300" t="s">
        <v>629</v>
      </c>
      <c r="C9" s="300" t="s">
        <v>628</v>
      </c>
      <c r="D9" s="300" t="s">
        <v>627</v>
      </c>
      <c r="E9" s="300" t="s">
        <v>626</v>
      </c>
      <c r="F9" s="301" t="s">
        <v>625</v>
      </c>
      <c r="G9" s="300" t="s">
        <v>655</v>
      </c>
    </row>
    <row r="10" spans="1:7" ht="15" customHeight="1" hidden="1">
      <c r="A10" s="300"/>
      <c r="B10" s="300"/>
      <c r="C10" s="300"/>
      <c r="D10" s="300"/>
      <c r="E10" s="300"/>
      <c r="F10" s="301"/>
      <c r="G10" s="300"/>
    </row>
    <row r="11" spans="1:7" ht="15" customHeight="1">
      <c r="A11" s="299">
        <v>1</v>
      </c>
      <c r="B11" s="299">
        <v>2</v>
      </c>
      <c r="C11" s="299">
        <v>3</v>
      </c>
      <c r="D11" s="299">
        <v>4</v>
      </c>
      <c r="E11" s="299">
        <v>5</v>
      </c>
      <c r="F11" s="299">
        <v>6</v>
      </c>
      <c r="G11" s="299">
        <v>7</v>
      </c>
    </row>
    <row r="12" spans="1:7" ht="28.5">
      <c r="A12" s="275" t="s">
        <v>622</v>
      </c>
      <c r="B12" s="250" t="s">
        <v>620</v>
      </c>
      <c r="C12" s="266"/>
      <c r="D12" s="266"/>
      <c r="E12" s="266"/>
      <c r="F12" s="265"/>
      <c r="G12" s="248">
        <f>G13</f>
        <v>5270</v>
      </c>
    </row>
    <row r="13" spans="1:7" ht="15">
      <c r="A13" s="241" t="s">
        <v>488</v>
      </c>
      <c r="B13" s="239" t="s">
        <v>620</v>
      </c>
      <c r="C13" s="239" t="s">
        <v>322</v>
      </c>
      <c r="D13" s="239"/>
      <c r="E13" s="239"/>
      <c r="F13" s="242"/>
      <c r="G13" s="237">
        <f>G14</f>
        <v>5270</v>
      </c>
    </row>
    <row r="14" spans="1:7" ht="60">
      <c r="A14" s="243" t="s">
        <v>317</v>
      </c>
      <c r="B14" s="239" t="s">
        <v>620</v>
      </c>
      <c r="C14" s="239" t="s">
        <v>322</v>
      </c>
      <c r="D14" s="239" t="s">
        <v>318</v>
      </c>
      <c r="E14" s="239"/>
      <c r="F14" s="242"/>
      <c r="G14" s="237">
        <f>G15</f>
        <v>5270</v>
      </c>
    </row>
    <row r="15" spans="1:7" ht="34.5" customHeight="1">
      <c r="A15" s="243" t="s">
        <v>353</v>
      </c>
      <c r="B15" s="239" t="s">
        <v>620</v>
      </c>
      <c r="C15" s="239" t="s">
        <v>322</v>
      </c>
      <c r="D15" s="239" t="s">
        <v>318</v>
      </c>
      <c r="E15" s="239" t="s">
        <v>352</v>
      </c>
      <c r="F15" s="242"/>
      <c r="G15" s="237">
        <f>G16+G23</f>
        <v>5270</v>
      </c>
    </row>
    <row r="16" spans="1:7" ht="15">
      <c r="A16" s="243" t="s">
        <v>351</v>
      </c>
      <c r="B16" s="239" t="s">
        <v>620</v>
      </c>
      <c r="C16" s="239" t="s">
        <v>322</v>
      </c>
      <c r="D16" s="239" t="s">
        <v>318</v>
      </c>
      <c r="E16" s="239" t="s">
        <v>346</v>
      </c>
      <c r="F16" s="242"/>
      <c r="G16" s="237">
        <f>SUM(G17:G22)</f>
        <v>4210</v>
      </c>
    </row>
    <row r="17" spans="1:7" ht="15">
      <c r="A17" s="240" t="s">
        <v>343</v>
      </c>
      <c r="B17" s="239" t="s">
        <v>620</v>
      </c>
      <c r="C17" s="239" t="s">
        <v>322</v>
      </c>
      <c r="D17" s="239" t="s">
        <v>318</v>
      </c>
      <c r="E17" s="239" t="s">
        <v>346</v>
      </c>
      <c r="F17" s="238" t="s">
        <v>350</v>
      </c>
      <c r="G17" s="237">
        <f>2642+36</f>
        <v>2678</v>
      </c>
    </row>
    <row r="18" spans="1:7" ht="30">
      <c r="A18" s="240" t="s">
        <v>341</v>
      </c>
      <c r="B18" s="239" t="s">
        <v>620</v>
      </c>
      <c r="C18" s="239" t="s">
        <v>322</v>
      </c>
      <c r="D18" s="239" t="s">
        <v>318</v>
      </c>
      <c r="E18" s="239" t="s">
        <v>346</v>
      </c>
      <c r="F18" s="238" t="s">
        <v>349</v>
      </c>
      <c r="G18" s="237">
        <v>31</v>
      </c>
    </row>
    <row r="19" spans="1:7" ht="30">
      <c r="A19" s="240" t="s">
        <v>339</v>
      </c>
      <c r="B19" s="239" t="s">
        <v>620</v>
      </c>
      <c r="C19" s="239" t="s">
        <v>322</v>
      </c>
      <c r="D19" s="239" t="s">
        <v>318</v>
      </c>
      <c r="E19" s="239" t="s">
        <v>346</v>
      </c>
      <c r="F19" s="238" t="s">
        <v>338</v>
      </c>
      <c r="G19" s="237">
        <v>372</v>
      </c>
    </row>
    <row r="20" spans="1:7" ht="30">
      <c r="A20" s="241" t="s">
        <v>337</v>
      </c>
      <c r="B20" s="239" t="s">
        <v>620</v>
      </c>
      <c r="C20" s="239" t="s">
        <v>322</v>
      </c>
      <c r="D20" s="239" t="s">
        <v>318</v>
      </c>
      <c r="E20" s="239" t="s">
        <v>346</v>
      </c>
      <c r="F20" s="238" t="s">
        <v>336</v>
      </c>
      <c r="G20" s="276">
        <v>1097</v>
      </c>
    </row>
    <row r="21" spans="1:7" ht="30">
      <c r="A21" s="240" t="s">
        <v>348</v>
      </c>
      <c r="B21" s="239" t="s">
        <v>620</v>
      </c>
      <c r="C21" s="239" t="s">
        <v>322</v>
      </c>
      <c r="D21" s="239" t="s">
        <v>318</v>
      </c>
      <c r="E21" s="239" t="s">
        <v>346</v>
      </c>
      <c r="F21" s="238" t="s">
        <v>347</v>
      </c>
      <c r="G21" s="276">
        <v>21</v>
      </c>
    </row>
    <row r="22" spans="1:7" ht="30">
      <c r="A22" s="240" t="s">
        <v>335</v>
      </c>
      <c r="B22" s="239" t="s">
        <v>620</v>
      </c>
      <c r="C22" s="239" t="s">
        <v>322</v>
      </c>
      <c r="D22" s="239" t="s">
        <v>318</v>
      </c>
      <c r="E22" s="239" t="s">
        <v>346</v>
      </c>
      <c r="F22" s="238" t="s">
        <v>332</v>
      </c>
      <c r="G22" s="276">
        <v>11</v>
      </c>
    </row>
    <row r="23" spans="1:7" ht="30">
      <c r="A23" s="241" t="s">
        <v>621</v>
      </c>
      <c r="B23" s="239" t="s">
        <v>620</v>
      </c>
      <c r="C23" s="239" t="s">
        <v>322</v>
      </c>
      <c r="D23" s="239" t="s">
        <v>318</v>
      </c>
      <c r="E23" s="239" t="s">
        <v>619</v>
      </c>
      <c r="F23" s="242"/>
      <c r="G23" s="237">
        <f>G24</f>
        <v>1060</v>
      </c>
    </row>
    <row r="24" spans="1:7" ht="15">
      <c r="A24" s="240" t="s">
        <v>343</v>
      </c>
      <c r="B24" s="239" t="s">
        <v>620</v>
      </c>
      <c r="C24" s="239" t="s">
        <v>322</v>
      </c>
      <c r="D24" s="239" t="s">
        <v>318</v>
      </c>
      <c r="E24" s="239" t="s">
        <v>619</v>
      </c>
      <c r="F24" s="238" t="s">
        <v>350</v>
      </c>
      <c r="G24" s="237">
        <f>1046+14</f>
        <v>1060</v>
      </c>
    </row>
    <row r="25" spans="1:7" ht="15">
      <c r="A25" s="251" t="s">
        <v>618</v>
      </c>
      <c r="B25" s="250" t="s">
        <v>570</v>
      </c>
      <c r="C25" s="266"/>
      <c r="D25" s="266"/>
      <c r="E25" s="266"/>
      <c r="F25" s="265"/>
      <c r="G25" s="248">
        <f>G26+G65+G69+G93+G100+G113+G107</f>
        <v>97619.1</v>
      </c>
    </row>
    <row r="26" spans="1:7" ht="15">
      <c r="A26" s="241" t="s">
        <v>488</v>
      </c>
      <c r="B26" s="239" t="s">
        <v>570</v>
      </c>
      <c r="C26" s="239" t="s">
        <v>322</v>
      </c>
      <c r="D26" s="239"/>
      <c r="E26" s="239"/>
      <c r="F26" s="242"/>
      <c r="G26" s="237">
        <f>G27+G31+G40+G44+G48</f>
        <v>63095.6</v>
      </c>
    </row>
    <row r="27" spans="1:7" ht="45">
      <c r="A27" s="241" t="s">
        <v>617</v>
      </c>
      <c r="B27" s="239" t="s">
        <v>570</v>
      </c>
      <c r="C27" s="239" t="s">
        <v>322</v>
      </c>
      <c r="D27" s="239" t="s">
        <v>320</v>
      </c>
      <c r="E27" s="239"/>
      <c r="F27" s="242"/>
      <c r="G27" s="237">
        <f>G29</f>
        <v>1128</v>
      </c>
    </row>
    <row r="28" spans="1:7" ht="35.25" customHeight="1">
      <c r="A28" s="243" t="s">
        <v>353</v>
      </c>
      <c r="B28" s="239" t="s">
        <v>570</v>
      </c>
      <c r="C28" s="239" t="s">
        <v>322</v>
      </c>
      <c r="D28" s="239" t="s">
        <v>320</v>
      </c>
      <c r="E28" s="239" t="s">
        <v>352</v>
      </c>
      <c r="F28" s="242"/>
      <c r="G28" s="237">
        <f>G29</f>
        <v>1128</v>
      </c>
    </row>
    <row r="29" spans="1:7" ht="15">
      <c r="A29" s="243" t="s">
        <v>616</v>
      </c>
      <c r="B29" s="239" t="s">
        <v>570</v>
      </c>
      <c r="C29" s="239" t="s">
        <v>322</v>
      </c>
      <c r="D29" s="239" t="s">
        <v>320</v>
      </c>
      <c r="E29" s="239" t="s">
        <v>615</v>
      </c>
      <c r="F29" s="242"/>
      <c r="G29" s="237">
        <f>G30</f>
        <v>1128</v>
      </c>
    </row>
    <row r="30" spans="1:7" ht="15">
      <c r="A30" s="240" t="s">
        <v>343</v>
      </c>
      <c r="B30" s="239" t="s">
        <v>570</v>
      </c>
      <c r="C30" s="239" t="s">
        <v>322</v>
      </c>
      <c r="D30" s="239" t="s">
        <v>320</v>
      </c>
      <c r="E30" s="239" t="s">
        <v>615</v>
      </c>
      <c r="F30" s="238" t="s">
        <v>350</v>
      </c>
      <c r="G30" s="237">
        <f>1112+16</f>
        <v>1128</v>
      </c>
    </row>
    <row r="31" spans="1:7" ht="60">
      <c r="A31" s="243" t="s">
        <v>315</v>
      </c>
      <c r="B31" s="239" t="s">
        <v>570</v>
      </c>
      <c r="C31" s="239" t="s">
        <v>322</v>
      </c>
      <c r="D31" s="239" t="s">
        <v>316</v>
      </c>
      <c r="E31" s="239"/>
      <c r="F31" s="242"/>
      <c r="G31" s="237">
        <f>G33</f>
        <v>46660</v>
      </c>
    </row>
    <row r="32" spans="1:7" ht="34.5" customHeight="1">
      <c r="A32" s="243" t="s">
        <v>353</v>
      </c>
      <c r="B32" s="239" t="s">
        <v>570</v>
      </c>
      <c r="C32" s="239" t="s">
        <v>322</v>
      </c>
      <c r="D32" s="239" t="s">
        <v>316</v>
      </c>
      <c r="E32" s="239" t="s">
        <v>352</v>
      </c>
      <c r="F32" s="242"/>
      <c r="G32" s="237">
        <f>G33</f>
        <v>46660</v>
      </c>
    </row>
    <row r="33" spans="1:7" ht="15">
      <c r="A33" s="243" t="s">
        <v>351</v>
      </c>
      <c r="B33" s="239" t="s">
        <v>570</v>
      </c>
      <c r="C33" s="239" t="s">
        <v>322</v>
      </c>
      <c r="D33" s="239" t="s">
        <v>316</v>
      </c>
      <c r="E33" s="239" t="s">
        <v>346</v>
      </c>
      <c r="F33" s="242"/>
      <c r="G33" s="237">
        <f>SUM(G34:G39)</f>
        <v>46660</v>
      </c>
    </row>
    <row r="34" spans="1:7" ht="15">
      <c r="A34" s="240" t="s">
        <v>343</v>
      </c>
      <c r="B34" s="239" t="s">
        <v>570</v>
      </c>
      <c r="C34" s="239" t="s">
        <v>322</v>
      </c>
      <c r="D34" s="239" t="s">
        <v>316</v>
      </c>
      <c r="E34" s="239" t="s">
        <v>346</v>
      </c>
      <c r="F34" s="238" t="s">
        <v>350</v>
      </c>
      <c r="G34" s="237">
        <f>33011+454</f>
        <v>33465</v>
      </c>
    </row>
    <row r="35" spans="1:7" ht="30">
      <c r="A35" s="240" t="s">
        <v>341</v>
      </c>
      <c r="B35" s="239" t="s">
        <v>570</v>
      </c>
      <c r="C35" s="239" t="s">
        <v>322</v>
      </c>
      <c r="D35" s="239" t="s">
        <v>316</v>
      </c>
      <c r="E35" s="239" t="s">
        <v>346</v>
      </c>
      <c r="F35" s="238" t="s">
        <v>349</v>
      </c>
      <c r="G35" s="237">
        <v>50</v>
      </c>
    </row>
    <row r="36" spans="1:7" ht="30">
      <c r="A36" s="240" t="s">
        <v>339</v>
      </c>
      <c r="B36" s="239" t="s">
        <v>570</v>
      </c>
      <c r="C36" s="239" t="s">
        <v>322</v>
      </c>
      <c r="D36" s="239" t="s">
        <v>316</v>
      </c>
      <c r="E36" s="239" t="s">
        <v>346</v>
      </c>
      <c r="F36" s="238" t="s">
        <v>338</v>
      </c>
      <c r="G36" s="237">
        <v>2812</v>
      </c>
    </row>
    <row r="37" spans="1:7" ht="30">
      <c r="A37" s="241" t="s">
        <v>337</v>
      </c>
      <c r="B37" s="239" t="s">
        <v>570</v>
      </c>
      <c r="C37" s="239" t="s">
        <v>322</v>
      </c>
      <c r="D37" s="239" t="s">
        <v>316</v>
      </c>
      <c r="E37" s="239" t="s">
        <v>346</v>
      </c>
      <c r="F37" s="238" t="s">
        <v>336</v>
      </c>
      <c r="G37" s="237">
        <v>10217</v>
      </c>
    </row>
    <row r="38" spans="1:7" ht="30">
      <c r="A38" s="240" t="s">
        <v>348</v>
      </c>
      <c r="B38" s="239" t="s">
        <v>570</v>
      </c>
      <c r="C38" s="239" t="s">
        <v>322</v>
      </c>
      <c r="D38" s="239" t="s">
        <v>316</v>
      </c>
      <c r="E38" s="239" t="s">
        <v>346</v>
      </c>
      <c r="F38" s="238" t="s">
        <v>347</v>
      </c>
      <c r="G38" s="237">
        <v>106</v>
      </c>
    </row>
    <row r="39" spans="1:7" ht="30">
      <c r="A39" s="240" t="s">
        <v>335</v>
      </c>
      <c r="B39" s="239" t="s">
        <v>570</v>
      </c>
      <c r="C39" s="239" t="s">
        <v>322</v>
      </c>
      <c r="D39" s="239" t="s">
        <v>316</v>
      </c>
      <c r="E39" s="239" t="s">
        <v>346</v>
      </c>
      <c r="F39" s="238" t="s">
        <v>332</v>
      </c>
      <c r="G39" s="237">
        <v>10</v>
      </c>
    </row>
    <row r="40" spans="1:7" ht="22.5" customHeight="1">
      <c r="A40" s="240" t="s">
        <v>633</v>
      </c>
      <c r="B40" s="239" t="s">
        <v>570</v>
      </c>
      <c r="C40" s="239" t="s">
        <v>322</v>
      </c>
      <c r="D40" s="239" t="s">
        <v>634</v>
      </c>
      <c r="E40" s="239"/>
      <c r="F40" s="238"/>
      <c r="G40" s="237">
        <f>G41</f>
        <v>3000</v>
      </c>
    </row>
    <row r="41" spans="1:7" ht="15">
      <c r="A41" s="243" t="s">
        <v>654</v>
      </c>
      <c r="B41" s="239" t="s">
        <v>570</v>
      </c>
      <c r="C41" s="239" t="s">
        <v>322</v>
      </c>
      <c r="D41" s="239" t="s">
        <v>634</v>
      </c>
      <c r="E41" s="239" t="s">
        <v>653</v>
      </c>
      <c r="F41" s="238"/>
      <c r="G41" s="237">
        <f>G42</f>
        <v>3000</v>
      </c>
    </row>
    <row r="42" spans="1:7" ht="30">
      <c r="A42" s="243" t="s">
        <v>652</v>
      </c>
      <c r="B42" s="239" t="s">
        <v>570</v>
      </c>
      <c r="C42" s="239" t="s">
        <v>322</v>
      </c>
      <c r="D42" s="239" t="s">
        <v>634</v>
      </c>
      <c r="E42" s="239" t="s">
        <v>651</v>
      </c>
      <c r="F42" s="238"/>
      <c r="G42" s="237">
        <f>G43</f>
        <v>3000</v>
      </c>
    </row>
    <row r="43" spans="1:7" ht="15">
      <c r="A43" s="294" t="s">
        <v>591</v>
      </c>
      <c r="B43" s="239" t="s">
        <v>570</v>
      </c>
      <c r="C43" s="239" t="s">
        <v>322</v>
      </c>
      <c r="D43" s="239" t="s">
        <v>634</v>
      </c>
      <c r="E43" s="239" t="s">
        <v>651</v>
      </c>
      <c r="F43" s="242" t="s">
        <v>589</v>
      </c>
      <c r="G43" s="237">
        <v>3000</v>
      </c>
    </row>
    <row r="44" spans="1:7" ht="15">
      <c r="A44" s="241" t="s">
        <v>311</v>
      </c>
      <c r="B44" s="239" t="s">
        <v>570</v>
      </c>
      <c r="C44" s="239" t="s">
        <v>322</v>
      </c>
      <c r="D44" s="239" t="s">
        <v>312</v>
      </c>
      <c r="E44" s="239"/>
      <c r="F44" s="242"/>
      <c r="G44" s="237">
        <f>G45</f>
        <v>3500</v>
      </c>
    </row>
    <row r="45" spans="1:7" ht="15">
      <c r="A45" s="241" t="s">
        <v>311</v>
      </c>
      <c r="B45" s="239" t="s">
        <v>570</v>
      </c>
      <c r="C45" s="239" t="s">
        <v>322</v>
      </c>
      <c r="D45" s="239" t="s">
        <v>312</v>
      </c>
      <c r="E45" s="239" t="s">
        <v>614</v>
      </c>
      <c r="F45" s="242"/>
      <c r="G45" s="237">
        <f>G46</f>
        <v>3500</v>
      </c>
    </row>
    <row r="46" spans="1:7" ht="15">
      <c r="A46" s="241" t="s">
        <v>613</v>
      </c>
      <c r="B46" s="239" t="s">
        <v>570</v>
      </c>
      <c r="C46" s="239" t="s">
        <v>322</v>
      </c>
      <c r="D46" s="239" t="s">
        <v>312</v>
      </c>
      <c r="E46" s="239" t="s">
        <v>611</v>
      </c>
      <c r="F46" s="242"/>
      <c r="G46" s="237">
        <f>G47</f>
        <v>3500</v>
      </c>
    </row>
    <row r="47" spans="1:7" ht="15">
      <c r="A47" s="241" t="s">
        <v>612</v>
      </c>
      <c r="B47" s="239" t="s">
        <v>570</v>
      </c>
      <c r="C47" s="239" t="s">
        <v>322</v>
      </c>
      <c r="D47" s="239" t="s">
        <v>312</v>
      </c>
      <c r="E47" s="239" t="s">
        <v>611</v>
      </c>
      <c r="F47" s="242" t="s">
        <v>610</v>
      </c>
      <c r="G47" s="237">
        <v>3500</v>
      </c>
    </row>
    <row r="48" spans="1:7" ht="15">
      <c r="A48" s="241" t="s">
        <v>309</v>
      </c>
      <c r="B48" s="239" t="s">
        <v>570</v>
      </c>
      <c r="C48" s="239" t="s">
        <v>322</v>
      </c>
      <c r="D48" s="239" t="s">
        <v>310</v>
      </c>
      <c r="E48" s="239"/>
      <c r="F48" s="242"/>
      <c r="G48" s="237">
        <f>G53+G58+G62+G49</f>
        <v>8807.6</v>
      </c>
    </row>
    <row r="49" spans="1:7" ht="30">
      <c r="A49" s="241" t="s">
        <v>609</v>
      </c>
      <c r="B49" s="239" t="s">
        <v>570</v>
      </c>
      <c r="C49" s="239" t="s">
        <v>322</v>
      </c>
      <c r="D49" s="239" t="s">
        <v>310</v>
      </c>
      <c r="E49" s="239" t="s">
        <v>608</v>
      </c>
      <c r="F49" s="242"/>
      <c r="G49" s="237">
        <f>G50</f>
        <v>7776</v>
      </c>
    </row>
    <row r="50" spans="1:7" ht="30">
      <c r="A50" s="241" t="s">
        <v>344</v>
      </c>
      <c r="B50" s="239" t="s">
        <v>570</v>
      </c>
      <c r="C50" s="239" t="s">
        <v>322</v>
      </c>
      <c r="D50" s="239" t="s">
        <v>310</v>
      </c>
      <c r="E50" s="239" t="s">
        <v>607</v>
      </c>
      <c r="F50" s="242"/>
      <c r="G50" s="237">
        <f>G51</f>
        <v>7776</v>
      </c>
    </row>
    <row r="51" spans="1:7" ht="60">
      <c r="A51" s="240" t="s">
        <v>372</v>
      </c>
      <c r="B51" s="239" t="s">
        <v>570</v>
      </c>
      <c r="C51" s="239" t="s">
        <v>322</v>
      </c>
      <c r="D51" s="239" t="s">
        <v>310</v>
      </c>
      <c r="E51" s="239" t="s">
        <v>607</v>
      </c>
      <c r="F51" s="242" t="s">
        <v>370</v>
      </c>
      <c r="G51" s="237">
        <f>7699+77</f>
        <v>7776</v>
      </c>
    </row>
    <row r="52" spans="1:7" ht="105">
      <c r="A52" s="243" t="s">
        <v>415</v>
      </c>
      <c r="B52" s="239" t="s">
        <v>570</v>
      </c>
      <c r="C52" s="239" t="s">
        <v>322</v>
      </c>
      <c r="D52" s="239" t="s">
        <v>310</v>
      </c>
      <c r="E52" s="239" t="s">
        <v>397</v>
      </c>
      <c r="F52" s="242"/>
      <c r="G52" s="237">
        <f>G53</f>
        <v>474.8</v>
      </c>
    </row>
    <row r="53" spans="1:7" ht="30">
      <c r="A53" s="243" t="s">
        <v>606</v>
      </c>
      <c r="B53" s="239" t="s">
        <v>570</v>
      </c>
      <c r="C53" s="239" t="s">
        <v>322</v>
      </c>
      <c r="D53" s="239" t="s">
        <v>310</v>
      </c>
      <c r="E53" s="239" t="s">
        <v>605</v>
      </c>
      <c r="F53" s="242"/>
      <c r="G53" s="237">
        <f>G54+G57+G55+G56</f>
        <v>474.8</v>
      </c>
    </row>
    <row r="54" spans="1:7" ht="15">
      <c r="A54" s="243" t="s">
        <v>343</v>
      </c>
      <c r="B54" s="239" t="s">
        <v>570</v>
      </c>
      <c r="C54" s="239" t="s">
        <v>322</v>
      </c>
      <c r="D54" s="239" t="s">
        <v>310</v>
      </c>
      <c r="E54" s="239" t="s">
        <v>605</v>
      </c>
      <c r="F54" s="242" t="s">
        <v>350</v>
      </c>
      <c r="G54" s="237">
        <v>410.7</v>
      </c>
    </row>
    <row r="55" spans="1:7" ht="30">
      <c r="A55" s="240" t="s">
        <v>341</v>
      </c>
      <c r="B55" s="239" t="s">
        <v>570</v>
      </c>
      <c r="C55" s="239" t="s">
        <v>322</v>
      </c>
      <c r="D55" s="239" t="s">
        <v>310</v>
      </c>
      <c r="E55" s="239" t="s">
        <v>605</v>
      </c>
      <c r="F55" s="242" t="s">
        <v>349</v>
      </c>
      <c r="G55" s="237">
        <v>0.5</v>
      </c>
    </row>
    <row r="56" spans="1:7" ht="30">
      <c r="A56" s="240" t="s">
        <v>339</v>
      </c>
      <c r="B56" s="239" t="s">
        <v>570</v>
      </c>
      <c r="C56" s="239" t="s">
        <v>322</v>
      </c>
      <c r="D56" s="239" t="s">
        <v>310</v>
      </c>
      <c r="E56" s="239" t="s">
        <v>605</v>
      </c>
      <c r="F56" s="242" t="s">
        <v>338</v>
      </c>
      <c r="G56" s="237">
        <v>23.3</v>
      </c>
    </row>
    <row r="57" spans="1:7" ht="30">
      <c r="A57" s="241" t="s">
        <v>337</v>
      </c>
      <c r="B57" s="239" t="s">
        <v>570</v>
      </c>
      <c r="C57" s="239" t="s">
        <v>322</v>
      </c>
      <c r="D57" s="239" t="s">
        <v>310</v>
      </c>
      <c r="E57" s="239" t="s">
        <v>605</v>
      </c>
      <c r="F57" s="242" t="s">
        <v>336</v>
      </c>
      <c r="G57" s="237">
        <v>40.3</v>
      </c>
    </row>
    <row r="58" spans="1:7" ht="30">
      <c r="A58" s="295" t="s">
        <v>604</v>
      </c>
      <c r="B58" s="239" t="s">
        <v>570</v>
      </c>
      <c r="C58" s="239" t="s">
        <v>322</v>
      </c>
      <c r="D58" s="239" t="s">
        <v>310</v>
      </c>
      <c r="E58" s="239" t="s">
        <v>603</v>
      </c>
      <c r="F58" s="242"/>
      <c r="G58" s="237">
        <f>G59+G61+G60</f>
        <v>506.8</v>
      </c>
    </row>
    <row r="59" spans="1:7" ht="15">
      <c r="A59" s="243" t="s">
        <v>343</v>
      </c>
      <c r="B59" s="239" t="s">
        <v>570</v>
      </c>
      <c r="C59" s="239" t="s">
        <v>322</v>
      </c>
      <c r="D59" s="239" t="s">
        <v>310</v>
      </c>
      <c r="E59" s="239" t="s">
        <v>603</v>
      </c>
      <c r="F59" s="242" t="s">
        <v>350</v>
      </c>
      <c r="G59" s="237">
        <v>448</v>
      </c>
    </row>
    <row r="60" spans="1:7" ht="30">
      <c r="A60" s="240" t="s">
        <v>339</v>
      </c>
      <c r="B60" s="239" t="s">
        <v>570</v>
      </c>
      <c r="C60" s="239" t="s">
        <v>322</v>
      </c>
      <c r="D60" s="239" t="s">
        <v>310</v>
      </c>
      <c r="E60" s="239" t="s">
        <v>603</v>
      </c>
      <c r="F60" s="242" t="s">
        <v>338</v>
      </c>
      <c r="G60" s="237">
        <v>3.2</v>
      </c>
    </row>
    <row r="61" spans="1:7" ht="30">
      <c r="A61" s="241" t="s">
        <v>337</v>
      </c>
      <c r="B61" s="239" t="s">
        <v>570</v>
      </c>
      <c r="C61" s="239" t="s">
        <v>322</v>
      </c>
      <c r="D61" s="239" t="s">
        <v>310</v>
      </c>
      <c r="E61" s="239" t="s">
        <v>603</v>
      </c>
      <c r="F61" s="242" t="s">
        <v>336</v>
      </c>
      <c r="G61" s="237">
        <v>55.6</v>
      </c>
    </row>
    <row r="62" spans="1:7" ht="30">
      <c r="A62" s="241" t="s">
        <v>361</v>
      </c>
      <c r="B62" s="239" t="s">
        <v>570</v>
      </c>
      <c r="C62" s="239" t="s">
        <v>322</v>
      </c>
      <c r="D62" s="239" t="s">
        <v>310</v>
      </c>
      <c r="E62" s="239" t="s">
        <v>360</v>
      </c>
      <c r="F62" s="242"/>
      <c r="G62" s="237">
        <f>G63</f>
        <v>50</v>
      </c>
    </row>
    <row r="63" spans="1:7" ht="60">
      <c r="A63" s="243" t="s">
        <v>650</v>
      </c>
      <c r="B63" s="239" t="s">
        <v>570</v>
      </c>
      <c r="C63" s="239" t="s">
        <v>322</v>
      </c>
      <c r="D63" s="239" t="s">
        <v>310</v>
      </c>
      <c r="E63" s="239" t="s">
        <v>649</v>
      </c>
      <c r="F63" s="242"/>
      <c r="G63" s="237">
        <f>G64</f>
        <v>50</v>
      </c>
    </row>
    <row r="64" spans="1:7" ht="30">
      <c r="A64" s="252" t="s">
        <v>356</v>
      </c>
      <c r="B64" s="239" t="s">
        <v>570</v>
      </c>
      <c r="C64" s="239" t="s">
        <v>322</v>
      </c>
      <c r="D64" s="239" t="s">
        <v>310</v>
      </c>
      <c r="E64" s="239" t="s">
        <v>649</v>
      </c>
      <c r="F64" s="242" t="s">
        <v>354</v>
      </c>
      <c r="G64" s="237">
        <v>50</v>
      </c>
    </row>
    <row r="65" spans="1:7" ht="15">
      <c r="A65" s="258" t="s">
        <v>305</v>
      </c>
      <c r="B65" s="239" t="s">
        <v>570</v>
      </c>
      <c r="C65" s="239" t="s">
        <v>308</v>
      </c>
      <c r="D65" s="239" t="s">
        <v>306</v>
      </c>
      <c r="E65" s="239"/>
      <c r="F65" s="242"/>
      <c r="G65" s="237">
        <f>G66</f>
        <v>50</v>
      </c>
    </row>
    <row r="66" spans="1:7" ht="30">
      <c r="A66" s="241" t="s">
        <v>361</v>
      </c>
      <c r="B66" s="239" t="s">
        <v>570</v>
      </c>
      <c r="C66" s="239" t="s">
        <v>308</v>
      </c>
      <c r="D66" s="239" t="s">
        <v>306</v>
      </c>
      <c r="E66" s="239" t="s">
        <v>360</v>
      </c>
      <c r="F66" s="242"/>
      <c r="G66" s="237">
        <f>G67</f>
        <v>50</v>
      </c>
    </row>
    <row r="67" spans="1:7" ht="45">
      <c r="A67" s="258" t="s">
        <v>602</v>
      </c>
      <c r="B67" s="239" t="s">
        <v>570</v>
      </c>
      <c r="C67" s="239" t="s">
        <v>308</v>
      </c>
      <c r="D67" s="239" t="s">
        <v>306</v>
      </c>
      <c r="E67" s="246" t="s">
        <v>601</v>
      </c>
      <c r="F67" s="242"/>
      <c r="G67" s="237">
        <v>50</v>
      </c>
    </row>
    <row r="68" spans="1:7" ht="30">
      <c r="A68" s="241" t="s">
        <v>337</v>
      </c>
      <c r="B68" s="239" t="s">
        <v>570</v>
      </c>
      <c r="C68" s="239" t="s">
        <v>308</v>
      </c>
      <c r="D68" s="239" t="s">
        <v>306</v>
      </c>
      <c r="E68" s="246" t="s">
        <v>601</v>
      </c>
      <c r="F68" s="242" t="s">
        <v>336</v>
      </c>
      <c r="G68" s="237">
        <v>50</v>
      </c>
    </row>
    <row r="69" spans="1:7" ht="15">
      <c r="A69" s="241" t="s">
        <v>459</v>
      </c>
      <c r="B69" s="239" t="s">
        <v>570</v>
      </c>
      <c r="C69" s="239" t="s">
        <v>302</v>
      </c>
      <c r="D69" s="239"/>
      <c r="E69" s="239"/>
      <c r="F69" s="242"/>
      <c r="G69" s="237">
        <f>G74+G70</f>
        <v>20862</v>
      </c>
    </row>
    <row r="70" spans="1:7" ht="15">
      <c r="A70" s="258" t="s">
        <v>536</v>
      </c>
      <c r="B70" s="247" t="s">
        <v>570</v>
      </c>
      <c r="C70" s="247" t="s">
        <v>302</v>
      </c>
      <c r="D70" s="247" t="s">
        <v>296</v>
      </c>
      <c r="E70" s="239"/>
      <c r="F70" s="242"/>
      <c r="G70" s="237">
        <f>G71</f>
        <v>7000</v>
      </c>
    </row>
    <row r="71" spans="1:7" ht="30">
      <c r="A71" s="241" t="s">
        <v>361</v>
      </c>
      <c r="B71" s="239" t="s">
        <v>570</v>
      </c>
      <c r="C71" s="239" t="s">
        <v>302</v>
      </c>
      <c r="D71" s="239" t="s">
        <v>296</v>
      </c>
      <c r="E71" s="239" t="s">
        <v>360</v>
      </c>
      <c r="F71" s="242"/>
      <c r="G71" s="237">
        <f>G72</f>
        <v>7000</v>
      </c>
    </row>
    <row r="72" spans="1:7" ht="30">
      <c r="A72" s="252" t="s">
        <v>600</v>
      </c>
      <c r="B72" s="239" t="s">
        <v>570</v>
      </c>
      <c r="C72" s="247" t="s">
        <v>302</v>
      </c>
      <c r="D72" s="247" t="s">
        <v>296</v>
      </c>
      <c r="E72" s="239" t="s">
        <v>532</v>
      </c>
      <c r="F72" s="242"/>
      <c r="G72" s="237">
        <f>G73</f>
        <v>7000</v>
      </c>
    </row>
    <row r="73" spans="1:7" ht="45">
      <c r="A73" s="241" t="s">
        <v>577</v>
      </c>
      <c r="B73" s="239" t="s">
        <v>570</v>
      </c>
      <c r="C73" s="247" t="s">
        <v>302</v>
      </c>
      <c r="D73" s="247" t="s">
        <v>296</v>
      </c>
      <c r="E73" s="239" t="s">
        <v>532</v>
      </c>
      <c r="F73" s="242" t="s">
        <v>576</v>
      </c>
      <c r="G73" s="237">
        <v>7000</v>
      </c>
    </row>
    <row r="74" spans="1:7" ht="30">
      <c r="A74" s="241" t="s">
        <v>293</v>
      </c>
      <c r="B74" s="239" t="s">
        <v>570</v>
      </c>
      <c r="C74" s="239" t="s">
        <v>302</v>
      </c>
      <c r="D74" s="239" t="s">
        <v>294</v>
      </c>
      <c r="E74" s="239"/>
      <c r="F74" s="242"/>
      <c r="G74" s="237">
        <f>G75+G85+G87+G77</f>
        <v>13862</v>
      </c>
    </row>
    <row r="75" spans="1:7" ht="30">
      <c r="A75" s="241" t="s">
        <v>599</v>
      </c>
      <c r="B75" s="239" t="s">
        <v>570</v>
      </c>
      <c r="C75" s="239" t="s">
        <v>302</v>
      </c>
      <c r="D75" s="239" t="s">
        <v>294</v>
      </c>
      <c r="E75" s="239" t="s">
        <v>598</v>
      </c>
      <c r="F75" s="242"/>
      <c r="G75" s="237">
        <f>G76</f>
        <v>1425</v>
      </c>
    </row>
    <row r="76" spans="1:7" ht="30">
      <c r="A76" s="241" t="s">
        <v>337</v>
      </c>
      <c r="B76" s="239" t="s">
        <v>570</v>
      </c>
      <c r="C76" s="239" t="s">
        <v>302</v>
      </c>
      <c r="D76" s="239" t="s">
        <v>294</v>
      </c>
      <c r="E76" s="239" t="s">
        <v>598</v>
      </c>
      <c r="F76" s="242" t="s">
        <v>336</v>
      </c>
      <c r="G76" s="237">
        <v>1425</v>
      </c>
    </row>
    <row r="77" spans="1:7" ht="30">
      <c r="A77" s="241" t="s">
        <v>344</v>
      </c>
      <c r="B77" s="239" t="s">
        <v>570</v>
      </c>
      <c r="C77" s="239" t="s">
        <v>302</v>
      </c>
      <c r="D77" s="239" t="s">
        <v>294</v>
      </c>
      <c r="E77" s="239" t="s">
        <v>597</v>
      </c>
      <c r="F77" s="242"/>
      <c r="G77" s="237">
        <f>G78+G79+G80+G81+G82+G83</f>
        <v>6487</v>
      </c>
    </row>
    <row r="78" spans="1:7" ht="15">
      <c r="A78" s="240" t="s">
        <v>343</v>
      </c>
      <c r="B78" s="239" t="s">
        <v>570</v>
      </c>
      <c r="C78" s="239" t="s">
        <v>302</v>
      </c>
      <c r="D78" s="239" t="s">
        <v>294</v>
      </c>
      <c r="E78" s="239" t="s">
        <v>597</v>
      </c>
      <c r="F78" s="242" t="s">
        <v>342</v>
      </c>
      <c r="G78" s="237">
        <f>5682.3+78</f>
        <v>5760.3</v>
      </c>
    </row>
    <row r="79" spans="1:7" ht="30">
      <c r="A79" s="240" t="s">
        <v>341</v>
      </c>
      <c r="B79" s="239" t="s">
        <v>570</v>
      </c>
      <c r="C79" s="239" t="s">
        <v>302</v>
      </c>
      <c r="D79" s="239" t="s">
        <v>294</v>
      </c>
      <c r="E79" s="239" t="s">
        <v>597</v>
      </c>
      <c r="F79" s="242" t="s">
        <v>340</v>
      </c>
      <c r="G79" s="237">
        <v>2.5</v>
      </c>
    </row>
    <row r="80" spans="1:7" ht="30">
      <c r="A80" s="240" t="s">
        <v>339</v>
      </c>
      <c r="B80" s="239" t="s">
        <v>570</v>
      </c>
      <c r="C80" s="239" t="s">
        <v>302</v>
      </c>
      <c r="D80" s="239" t="s">
        <v>294</v>
      </c>
      <c r="E80" s="239" t="s">
        <v>597</v>
      </c>
      <c r="F80" s="242" t="s">
        <v>338</v>
      </c>
      <c r="G80" s="237">
        <v>341.2</v>
      </c>
    </row>
    <row r="81" spans="1:7" ht="30">
      <c r="A81" s="241" t="s">
        <v>337</v>
      </c>
      <c r="B81" s="239" t="s">
        <v>570</v>
      </c>
      <c r="C81" s="239" t="s">
        <v>302</v>
      </c>
      <c r="D81" s="239" t="s">
        <v>294</v>
      </c>
      <c r="E81" s="239" t="s">
        <v>597</v>
      </c>
      <c r="F81" s="242" t="s">
        <v>336</v>
      </c>
      <c r="G81" s="237">
        <v>307</v>
      </c>
    </row>
    <row r="82" spans="1:7" ht="30">
      <c r="A82" s="240" t="s">
        <v>348</v>
      </c>
      <c r="B82" s="239" t="s">
        <v>570</v>
      </c>
      <c r="C82" s="239" t="s">
        <v>302</v>
      </c>
      <c r="D82" s="239" t="s">
        <v>294</v>
      </c>
      <c r="E82" s="239" t="s">
        <v>597</v>
      </c>
      <c r="F82" s="242" t="s">
        <v>347</v>
      </c>
      <c r="G82" s="237">
        <v>75</v>
      </c>
    </row>
    <row r="83" spans="1:7" ht="30">
      <c r="A83" s="240" t="s">
        <v>335</v>
      </c>
      <c r="B83" s="239" t="s">
        <v>570</v>
      </c>
      <c r="C83" s="239" t="s">
        <v>302</v>
      </c>
      <c r="D83" s="239" t="s">
        <v>294</v>
      </c>
      <c r="E83" s="239" t="s">
        <v>597</v>
      </c>
      <c r="F83" s="242" t="s">
        <v>332</v>
      </c>
      <c r="G83" s="237">
        <v>1</v>
      </c>
    </row>
    <row r="84" spans="1:7" ht="30">
      <c r="A84" s="241" t="s">
        <v>596</v>
      </c>
      <c r="B84" s="239" t="s">
        <v>570</v>
      </c>
      <c r="C84" s="239" t="s">
        <v>302</v>
      </c>
      <c r="D84" s="239" t="s">
        <v>294</v>
      </c>
      <c r="E84" s="239" t="s">
        <v>595</v>
      </c>
      <c r="F84" s="242"/>
      <c r="G84" s="237">
        <f>G85</f>
        <v>2200</v>
      </c>
    </row>
    <row r="85" spans="1:7" ht="30">
      <c r="A85" s="241" t="s">
        <v>594</v>
      </c>
      <c r="B85" s="239" t="s">
        <v>570</v>
      </c>
      <c r="C85" s="239" t="s">
        <v>302</v>
      </c>
      <c r="D85" s="239" t="s">
        <v>294</v>
      </c>
      <c r="E85" s="239" t="s">
        <v>593</v>
      </c>
      <c r="F85" s="242"/>
      <c r="G85" s="237">
        <f>G86</f>
        <v>2200</v>
      </c>
    </row>
    <row r="86" spans="1:7" ht="30">
      <c r="A86" s="241" t="s">
        <v>337</v>
      </c>
      <c r="B86" s="239" t="s">
        <v>570</v>
      </c>
      <c r="C86" s="239" t="s">
        <v>302</v>
      </c>
      <c r="D86" s="239" t="s">
        <v>294</v>
      </c>
      <c r="E86" s="239" t="s">
        <v>593</v>
      </c>
      <c r="F86" s="242" t="s">
        <v>336</v>
      </c>
      <c r="G86" s="237">
        <v>2200</v>
      </c>
    </row>
    <row r="87" spans="1:7" ht="30">
      <c r="A87" s="241" t="s">
        <v>361</v>
      </c>
      <c r="B87" s="239" t="s">
        <v>570</v>
      </c>
      <c r="C87" s="239" t="s">
        <v>302</v>
      </c>
      <c r="D87" s="239" t="s">
        <v>294</v>
      </c>
      <c r="E87" s="239" t="s">
        <v>360</v>
      </c>
      <c r="F87" s="242"/>
      <c r="G87" s="237">
        <f>G88+G91</f>
        <v>3750</v>
      </c>
    </row>
    <row r="88" spans="1:7" ht="45">
      <c r="A88" s="241" t="s">
        <v>592</v>
      </c>
      <c r="B88" s="239" t="s">
        <v>570</v>
      </c>
      <c r="C88" s="239" t="s">
        <v>302</v>
      </c>
      <c r="D88" s="239" t="s">
        <v>294</v>
      </c>
      <c r="E88" s="246" t="s">
        <v>590</v>
      </c>
      <c r="F88" s="242"/>
      <c r="G88" s="237">
        <f>G89+G90</f>
        <v>3500</v>
      </c>
    </row>
    <row r="89" spans="1:7" ht="30">
      <c r="A89" s="241" t="s">
        <v>337</v>
      </c>
      <c r="B89" s="247" t="s">
        <v>570</v>
      </c>
      <c r="C89" s="239" t="s">
        <v>302</v>
      </c>
      <c r="D89" s="239" t="s">
        <v>294</v>
      </c>
      <c r="E89" s="246" t="s">
        <v>590</v>
      </c>
      <c r="F89" s="242" t="s">
        <v>336</v>
      </c>
      <c r="G89" s="237">
        <v>400</v>
      </c>
    </row>
    <row r="90" spans="1:7" ht="45">
      <c r="A90" s="284" t="s">
        <v>587</v>
      </c>
      <c r="B90" s="247" t="s">
        <v>570</v>
      </c>
      <c r="C90" s="239" t="s">
        <v>302</v>
      </c>
      <c r="D90" s="239" t="s">
        <v>294</v>
      </c>
      <c r="E90" s="246" t="s">
        <v>590</v>
      </c>
      <c r="F90" s="242" t="s">
        <v>495</v>
      </c>
      <c r="G90" s="237">
        <v>3100</v>
      </c>
    </row>
    <row r="91" spans="1:7" ht="45">
      <c r="A91" s="243" t="s">
        <v>588</v>
      </c>
      <c r="B91" s="247" t="s">
        <v>570</v>
      </c>
      <c r="C91" s="239" t="s">
        <v>302</v>
      </c>
      <c r="D91" s="239" t="s">
        <v>294</v>
      </c>
      <c r="E91" s="246" t="s">
        <v>586</v>
      </c>
      <c r="F91" s="242"/>
      <c r="G91" s="237">
        <f>G92</f>
        <v>250</v>
      </c>
    </row>
    <row r="92" spans="1:7" ht="45">
      <c r="A92" s="284" t="s">
        <v>587</v>
      </c>
      <c r="B92" s="247" t="s">
        <v>570</v>
      </c>
      <c r="C92" s="239" t="s">
        <v>302</v>
      </c>
      <c r="D92" s="239" t="s">
        <v>294</v>
      </c>
      <c r="E92" s="246" t="s">
        <v>586</v>
      </c>
      <c r="F92" s="242" t="s">
        <v>495</v>
      </c>
      <c r="G92" s="237">
        <v>250</v>
      </c>
    </row>
    <row r="93" spans="1:7" ht="15">
      <c r="A93" s="241" t="s">
        <v>382</v>
      </c>
      <c r="B93" s="239" t="s">
        <v>570</v>
      </c>
      <c r="C93" s="239" t="s">
        <v>278</v>
      </c>
      <c r="D93" s="239"/>
      <c r="E93" s="239"/>
      <c r="F93" s="242"/>
      <c r="G93" s="237">
        <f>G94</f>
        <v>1487.4999999999998</v>
      </c>
    </row>
    <row r="94" spans="1:7" ht="15">
      <c r="A94" s="241" t="s">
        <v>273</v>
      </c>
      <c r="B94" s="239" t="s">
        <v>570</v>
      </c>
      <c r="C94" s="239" t="s">
        <v>278</v>
      </c>
      <c r="D94" s="239" t="s">
        <v>270</v>
      </c>
      <c r="E94" s="239"/>
      <c r="F94" s="242"/>
      <c r="G94" s="237">
        <f>G95</f>
        <v>1487.4999999999998</v>
      </c>
    </row>
    <row r="95" spans="1:7" ht="30">
      <c r="A95" s="293" t="s">
        <v>585</v>
      </c>
      <c r="B95" s="239" t="s">
        <v>570</v>
      </c>
      <c r="C95" s="239" t="s">
        <v>278</v>
      </c>
      <c r="D95" s="239" t="s">
        <v>270</v>
      </c>
      <c r="E95" s="239" t="s">
        <v>584</v>
      </c>
      <c r="F95" s="242"/>
      <c r="G95" s="237">
        <f>G96+G98+G99+G97</f>
        <v>1487.4999999999998</v>
      </c>
    </row>
    <row r="96" spans="1:7" ht="15">
      <c r="A96" s="243" t="s">
        <v>343</v>
      </c>
      <c r="B96" s="239" t="s">
        <v>570</v>
      </c>
      <c r="C96" s="239" t="s">
        <v>278</v>
      </c>
      <c r="D96" s="239" t="s">
        <v>270</v>
      </c>
      <c r="E96" s="239" t="s">
        <v>584</v>
      </c>
      <c r="F96" s="242" t="s">
        <v>350</v>
      </c>
      <c r="G96" s="237">
        <v>896</v>
      </c>
    </row>
    <row r="97" spans="1:7" ht="30">
      <c r="A97" s="240" t="s">
        <v>341</v>
      </c>
      <c r="B97" s="239" t="s">
        <v>570</v>
      </c>
      <c r="C97" s="239" t="s">
        <v>278</v>
      </c>
      <c r="D97" s="239" t="s">
        <v>270</v>
      </c>
      <c r="E97" s="239" t="s">
        <v>584</v>
      </c>
      <c r="F97" s="242" t="s">
        <v>349</v>
      </c>
      <c r="G97" s="237">
        <v>4.8</v>
      </c>
    </row>
    <row r="98" spans="1:7" ht="30">
      <c r="A98" s="240" t="s">
        <v>339</v>
      </c>
      <c r="B98" s="239" t="s">
        <v>570</v>
      </c>
      <c r="C98" s="239" t="s">
        <v>278</v>
      </c>
      <c r="D98" s="239" t="s">
        <v>270</v>
      </c>
      <c r="E98" s="239" t="s">
        <v>584</v>
      </c>
      <c r="F98" s="242" t="s">
        <v>338</v>
      </c>
      <c r="G98" s="237">
        <v>285.1</v>
      </c>
    </row>
    <row r="99" spans="1:7" ht="30">
      <c r="A99" s="241" t="s">
        <v>337</v>
      </c>
      <c r="B99" s="239" t="s">
        <v>570</v>
      </c>
      <c r="C99" s="239" t="s">
        <v>278</v>
      </c>
      <c r="D99" s="239" t="s">
        <v>270</v>
      </c>
      <c r="E99" s="239" t="s">
        <v>584</v>
      </c>
      <c r="F99" s="242" t="s">
        <v>336</v>
      </c>
      <c r="G99" s="237">
        <v>301.6</v>
      </c>
    </row>
    <row r="100" spans="1:7" ht="15">
      <c r="A100" s="241" t="s">
        <v>410</v>
      </c>
      <c r="B100" s="239" t="s">
        <v>570</v>
      </c>
      <c r="C100" s="239" t="s">
        <v>258</v>
      </c>
      <c r="D100" s="239"/>
      <c r="E100" s="239"/>
      <c r="F100" s="242"/>
      <c r="G100" s="237">
        <f>G101+G105</f>
        <v>1972</v>
      </c>
    </row>
    <row r="101" spans="1:7" ht="15">
      <c r="A101" s="241" t="s">
        <v>255</v>
      </c>
      <c r="B101" s="239" t="s">
        <v>570</v>
      </c>
      <c r="C101" s="239" t="s">
        <v>258</v>
      </c>
      <c r="D101" s="239" t="s">
        <v>256</v>
      </c>
      <c r="E101" s="239"/>
      <c r="F101" s="242"/>
      <c r="G101" s="237">
        <f>G102</f>
        <v>1432</v>
      </c>
    </row>
    <row r="102" spans="1:7" ht="15">
      <c r="A102" s="241" t="s">
        <v>583</v>
      </c>
      <c r="B102" s="239" t="s">
        <v>570</v>
      </c>
      <c r="C102" s="239" t="s">
        <v>258</v>
      </c>
      <c r="D102" s="239" t="s">
        <v>256</v>
      </c>
      <c r="E102" s="239" t="s">
        <v>582</v>
      </c>
      <c r="F102" s="242"/>
      <c r="G102" s="237">
        <f>G103</f>
        <v>1432</v>
      </c>
    </row>
    <row r="103" spans="1:7" ht="15">
      <c r="A103" s="241" t="s">
        <v>581</v>
      </c>
      <c r="B103" s="239" t="s">
        <v>570</v>
      </c>
      <c r="C103" s="239" t="s">
        <v>258</v>
      </c>
      <c r="D103" s="239" t="s">
        <v>256</v>
      </c>
      <c r="E103" s="239" t="s">
        <v>580</v>
      </c>
      <c r="F103" s="242"/>
      <c r="G103" s="237">
        <f>G104</f>
        <v>1432</v>
      </c>
    </row>
    <row r="104" spans="1:7" ht="45">
      <c r="A104" s="241" t="s">
        <v>403</v>
      </c>
      <c r="B104" s="239" t="s">
        <v>570</v>
      </c>
      <c r="C104" s="239" t="s">
        <v>258</v>
      </c>
      <c r="D104" s="239" t="s">
        <v>256</v>
      </c>
      <c r="E104" s="239" t="s">
        <v>580</v>
      </c>
      <c r="F104" s="242" t="s">
        <v>401</v>
      </c>
      <c r="G104" s="237">
        <v>1432</v>
      </c>
    </row>
    <row r="105" spans="1:7" ht="45">
      <c r="A105" s="313" t="s">
        <v>579</v>
      </c>
      <c r="B105" s="239" t="s">
        <v>570</v>
      </c>
      <c r="C105" s="239" t="s">
        <v>258</v>
      </c>
      <c r="D105" s="239" t="s">
        <v>254</v>
      </c>
      <c r="E105" s="239" t="s">
        <v>407</v>
      </c>
      <c r="F105" s="242"/>
      <c r="G105" s="237">
        <f>G106</f>
        <v>540</v>
      </c>
    </row>
    <row r="106" spans="1:7" ht="30">
      <c r="A106" s="243" t="s">
        <v>393</v>
      </c>
      <c r="B106" s="239" t="s">
        <v>570</v>
      </c>
      <c r="C106" s="239" t="s">
        <v>258</v>
      </c>
      <c r="D106" s="239" t="s">
        <v>254</v>
      </c>
      <c r="E106" s="239" t="s">
        <v>407</v>
      </c>
      <c r="F106" s="242" t="s">
        <v>391</v>
      </c>
      <c r="G106" s="237">
        <v>540</v>
      </c>
    </row>
    <row r="107" spans="1:7" ht="15">
      <c r="A107" s="241" t="s">
        <v>390</v>
      </c>
      <c r="B107" s="239" t="s">
        <v>570</v>
      </c>
      <c r="C107" s="239" t="s">
        <v>248</v>
      </c>
      <c r="D107" s="239"/>
      <c r="E107" s="239"/>
      <c r="F107" s="242"/>
      <c r="G107" s="237">
        <f>G108</f>
        <v>9600</v>
      </c>
    </row>
    <row r="108" spans="1:7" ht="15.75">
      <c r="A108" s="292" t="s">
        <v>245</v>
      </c>
      <c r="B108" s="239" t="s">
        <v>570</v>
      </c>
      <c r="C108" s="239" t="s">
        <v>248</v>
      </c>
      <c r="D108" s="239" t="s">
        <v>246</v>
      </c>
      <c r="E108" s="239"/>
      <c r="F108" s="242"/>
      <c r="G108" s="237">
        <f>G109</f>
        <v>9600</v>
      </c>
    </row>
    <row r="109" spans="1:7" ht="30">
      <c r="A109" s="241" t="s">
        <v>361</v>
      </c>
      <c r="B109" s="239" t="s">
        <v>570</v>
      </c>
      <c r="C109" s="239" t="s">
        <v>248</v>
      </c>
      <c r="D109" s="239" t="s">
        <v>246</v>
      </c>
      <c r="E109" s="239" t="s">
        <v>360</v>
      </c>
      <c r="F109" s="242"/>
      <c r="G109" s="237">
        <f>G110</f>
        <v>9600</v>
      </c>
    </row>
    <row r="110" spans="1:7" ht="45">
      <c r="A110" s="241" t="s">
        <v>578</v>
      </c>
      <c r="B110" s="239" t="s">
        <v>570</v>
      </c>
      <c r="C110" s="239" t="s">
        <v>248</v>
      </c>
      <c r="D110" s="239" t="s">
        <v>246</v>
      </c>
      <c r="E110" s="239" t="s">
        <v>388</v>
      </c>
      <c r="F110" s="242"/>
      <c r="G110" s="237">
        <f>G111</f>
        <v>9600</v>
      </c>
    </row>
    <row r="111" spans="1:7" ht="45">
      <c r="A111" s="241" t="s">
        <v>476</v>
      </c>
      <c r="B111" s="239" t="s">
        <v>570</v>
      </c>
      <c r="C111" s="239" t="s">
        <v>248</v>
      </c>
      <c r="D111" s="239" t="s">
        <v>246</v>
      </c>
      <c r="E111" s="239" t="s">
        <v>475</v>
      </c>
      <c r="F111" s="242"/>
      <c r="G111" s="237">
        <f>G112</f>
        <v>9600</v>
      </c>
    </row>
    <row r="112" spans="1:7" ht="45">
      <c r="A112" s="241" t="s">
        <v>577</v>
      </c>
      <c r="B112" s="239" t="s">
        <v>570</v>
      </c>
      <c r="C112" s="239" t="s">
        <v>248</v>
      </c>
      <c r="D112" s="239" t="s">
        <v>246</v>
      </c>
      <c r="E112" s="239" t="s">
        <v>475</v>
      </c>
      <c r="F112" s="242" t="s">
        <v>576</v>
      </c>
      <c r="G112" s="237">
        <v>9600</v>
      </c>
    </row>
    <row r="113" spans="1:7" ht="15">
      <c r="A113" s="241" t="s">
        <v>575</v>
      </c>
      <c r="B113" s="239" t="s">
        <v>570</v>
      </c>
      <c r="C113" s="239" t="s">
        <v>240</v>
      </c>
      <c r="D113" s="239"/>
      <c r="E113" s="239"/>
      <c r="F113" s="242"/>
      <c r="G113" s="237">
        <f>G114</f>
        <v>552</v>
      </c>
    </row>
    <row r="114" spans="1:7" ht="15">
      <c r="A114" s="241" t="s">
        <v>574</v>
      </c>
      <c r="B114" s="239" t="s">
        <v>570</v>
      </c>
      <c r="C114" s="239" t="s">
        <v>240</v>
      </c>
      <c r="D114" s="239" t="s">
        <v>238</v>
      </c>
      <c r="E114" s="239"/>
      <c r="F114" s="242"/>
      <c r="G114" s="237">
        <f>G115</f>
        <v>552</v>
      </c>
    </row>
    <row r="115" spans="1:7" ht="30">
      <c r="A115" s="241" t="s">
        <v>573</v>
      </c>
      <c r="B115" s="239" t="s">
        <v>570</v>
      </c>
      <c r="C115" s="239" t="s">
        <v>240</v>
      </c>
      <c r="D115" s="239" t="s">
        <v>238</v>
      </c>
      <c r="E115" s="239" t="s">
        <v>572</v>
      </c>
      <c r="F115" s="242"/>
      <c r="G115" s="237">
        <f>G116</f>
        <v>552</v>
      </c>
    </row>
    <row r="116" spans="1:7" ht="30">
      <c r="A116" s="241" t="s">
        <v>571</v>
      </c>
      <c r="B116" s="239" t="s">
        <v>570</v>
      </c>
      <c r="C116" s="239" t="s">
        <v>240</v>
      </c>
      <c r="D116" s="239" t="s">
        <v>238</v>
      </c>
      <c r="E116" s="239" t="s">
        <v>569</v>
      </c>
      <c r="F116" s="242"/>
      <c r="G116" s="237">
        <f>G117</f>
        <v>552</v>
      </c>
    </row>
    <row r="117" spans="1:7" ht="30">
      <c r="A117" s="241" t="s">
        <v>337</v>
      </c>
      <c r="B117" s="239" t="s">
        <v>570</v>
      </c>
      <c r="C117" s="239" t="s">
        <v>240</v>
      </c>
      <c r="D117" s="239" t="s">
        <v>238</v>
      </c>
      <c r="E117" s="239" t="s">
        <v>569</v>
      </c>
      <c r="F117" s="242" t="s">
        <v>336</v>
      </c>
      <c r="G117" s="237">
        <v>552</v>
      </c>
    </row>
    <row r="118" spans="1:7" ht="42.75">
      <c r="A118" s="251" t="s">
        <v>568</v>
      </c>
      <c r="B118" s="250" t="s">
        <v>210</v>
      </c>
      <c r="C118" s="266"/>
      <c r="D118" s="266"/>
      <c r="E118" s="266"/>
      <c r="F118" s="265"/>
      <c r="G118" s="248">
        <f>G119+G129</f>
        <v>19946</v>
      </c>
    </row>
    <row r="119" spans="1:7" ht="15">
      <c r="A119" s="241" t="s">
        <v>488</v>
      </c>
      <c r="B119" s="239" t="s">
        <v>210</v>
      </c>
      <c r="C119" s="239" t="s">
        <v>322</v>
      </c>
      <c r="D119" s="239"/>
      <c r="E119" s="239"/>
      <c r="F119" s="242"/>
      <c r="G119" s="237">
        <f>G120</f>
        <v>12813</v>
      </c>
    </row>
    <row r="120" spans="1:7" ht="45">
      <c r="A120" s="241" t="s">
        <v>313</v>
      </c>
      <c r="B120" s="239" t="s">
        <v>210</v>
      </c>
      <c r="C120" s="239" t="s">
        <v>322</v>
      </c>
      <c r="D120" s="239" t="s">
        <v>314</v>
      </c>
      <c r="E120" s="239"/>
      <c r="F120" s="242"/>
      <c r="G120" s="276">
        <f>G121</f>
        <v>12813</v>
      </c>
    </row>
    <row r="121" spans="1:7" ht="45">
      <c r="A121" s="243" t="s">
        <v>353</v>
      </c>
      <c r="B121" s="239" t="s">
        <v>210</v>
      </c>
      <c r="C121" s="239" t="s">
        <v>322</v>
      </c>
      <c r="D121" s="239" t="s">
        <v>314</v>
      </c>
      <c r="E121" s="239" t="s">
        <v>352</v>
      </c>
      <c r="F121" s="242"/>
      <c r="G121" s="276">
        <f>G122</f>
        <v>12813</v>
      </c>
    </row>
    <row r="122" spans="1:7" ht="15">
      <c r="A122" s="243" t="s">
        <v>351</v>
      </c>
      <c r="B122" s="239" t="s">
        <v>210</v>
      </c>
      <c r="C122" s="239" t="s">
        <v>322</v>
      </c>
      <c r="D122" s="239" t="s">
        <v>314</v>
      </c>
      <c r="E122" s="239" t="s">
        <v>346</v>
      </c>
      <c r="F122" s="242"/>
      <c r="G122" s="276">
        <f>SUM(G123:G128)</f>
        <v>12813</v>
      </c>
    </row>
    <row r="123" spans="1:7" ht="15">
      <c r="A123" s="240" t="s">
        <v>343</v>
      </c>
      <c r="B123" s="239" t="s">
        <v>210</v>
      </c>
      <c r="C123" s="239" t="s">
        <v>322</v>
      </c>
      <c r="D123" s="239" t="s">
        <v>314</v>
      </c>
      <c r="E123" s="239" t="s">
        <v>346</v>
      </c>
      <c r="F123" s="238" t="s">
        <v>350</v>
      </c>
      <c r="G123" s="276">
        <f>10318+142</f>
        <v>10460</v>
      </c>
    </row>
    <row r="124" spans="1:7" ht="30">
      <c r="A124" s="240" t="s">
        <v>341</v>
      </c>
      <c r="B124" s="239" t="s">
        <v>210</v>
      </c>
      <c r="C124" s="239" t="s">
        <v>322</v>
      </c>
      <c r="D124" s="239" t="s">
        <v>314</v>
      </c>
      <c r="E124" s="239" t="s">
        <v>346</v>
      </c>
      <c r="F124" s="238" t="s">
        <v>349</v>
      </c>
      <c r="G124" s="276">
        <v>12.2</v>
      </c>
    </row>
    <row r="125" spans="1:7" ht="30">
      <c r="A125" s="240" t="s">
        <v>339</v>
      </c>
      <c r="B125" s="239" t="s">
        <v>210</v>
      </c>
      <c r="C125" s="239" t="s">
        <v>322</v>
      </c>
      <c r="D125" s="239" t="s">
        <v>314</v>
      </c>
      <c r="E125" s="239" t="s">
        <v>346</v>
      </c>
      <c r="F125" s="238" t="s">
        <v>338</v>
      </c>
      <c r="G125" s="276">
        <v>1766</v>
      </c>
    </row>
    <row r="126" spans="1:7" ht="30">
      <c r="A126" s="241" t="s">
        <v>337</v>
      </c>
      <c r="B126" s="239" t="s">
        <v>210</v>
      </c>
      <c r="C126" s="239" t="s">
        <v>322</v>
      </c>
      <c r="D126" s="239" t="s">
        <v>314</v>
      </c>
      <c r="E126" s="239" t="s">
        <v>346</v>
      </c>
      <c r="F126" s="238" t="s">
        <v>336</v>
      </c>
      <c r="G126" s="276">
        <v>551.8</v>
      </c>
    </row>
    <row r="127" spans="1:7" ht="30">
      <c r="A127" s="240" t="s">
        <v>348</v>
      </c>
      <c r="B127" s="239" t="s">
        <v>210</v>
      </c>
      <c r="C127" s="239" t="s">
        <v>322</v>
      </c>
      <c r="D127" s="239" t="s">
        <v>314</v>
      </c>
      <c r="E127" s="239" t="s">
        <v>346</v>
      </c>
      <c r="F127" s="238" t="s">
        <v>347</v>
      </c>
      <c r="G127" s="276">
        <v>20</v>
      </c>
    </row>
    <row r="128" spans="1:7" ht="30">
      <c r="A128" s="240" t="s">
        <v>335</v>
      </c>
      <c r="B128" s="239" t="s">
        <v>210</v>
      </c>
      <c r="C128" s="239" t="s">
        <v>322</v>
      </c>
      <c r="D128" s="239" t="s">
        <v>314</v>
      </c>
      <c r="E128" s="239" t="s">
        <v>346</v>
      </c>
      <c r="F128" s="238" t="s">
        <v>332</v>
      </c>
      <c r="G128" s="276">
        <v>3</v>
      </c>
    </row>
    <row r="129" spans="1:7" ht="30">
      <c r="A129" s="243" t="s">
        <v>563</v>
      </c>
      <c r="B129" s="239" t="s">
        <v>210</v>
      </c>
      <c r="C129" s="239" t="s">
        <v>236</v>
      </c>
      <c r="D129" s="239" t="s">
        <v>234</v>
      </c>
      <c r="E129" s="239"/>
      <c r="F129" s="242"/>
      <c r="G129" s="276">
        <f>G130</f>
        <v>7133</v>
      </c>
    </row>
    <row r="130" spans="1:7" ht="30">
      <c r="A130" s="243" t="s">
        <v>562</v>
      </c>
      <c r="B130" s="239" t="s">
        <v>210</v>
      </c>
      <c r="C130" s="239" t="s">
        <v>236</v>
      </c>
      <c r="D130" s="239" t="s">
        <v>234</v>
      </c>
      <c r="E130" s="239" t="s">
        <v>561</v>
      </c>
      <c r="F130" s="242"/>
      <c r="G130" s="276">
        <f>G131</f>
        <v>7133</v>
      </c>
    </row>
    <row r="131" spans="1:7" ht="15">
      <c r="A131" s="241" t="s">
        <v>560</v>
      </c>
      <c r="B131" s="239" t="s">
        <v>210</v>
      </c>
      <c r="C131" s="239" t="s">
        <v>236</v>
      </c>
      <c r="D131" s="239" t="s">
        <v>234</v>
      </c>
      <c r="E131" s="239" t="s">
        <v>558</v>
      </c>
      <c r="F131" s="242"/>
      <c r="G131" s="276">
        <f>G132</f>
        <v>7133</v>
      </c>
    </row>
    <row r="132" spans="1:7" ht="15">
      <c r="A132" s="284" t="s">
        <v>559</v>
      </c>
      <c r="B132" s="239" t="s">
        <v>210</v>
      </c>
      <c r="C132" s="239" t="s">
        <v>236</v>
      </c>
      <c r="D132" s="239" t="s">
        <v>234</v>
      </c>
      <c r="E132" s="239" t="s">
        <v>558</v>
      </c>
      <c r="F132" s="242" t="s">
        <v>557</v>
      </c>
      <c r="G132" s="276">
        <v>7133</v>
      </c>
    </row>
    <row r="133" spans="1:7" ht="42.75">
      <c r="A133" s="251" t="s">
        <v>556</v>
      </c>
      <c r="B133" s="250" t="s">
        <v>546</v>
      </c>
      <c r="C133" s="266"/>
      <c r="D133" s="266"/>
      <c r="E133" s="266"/>
      <c r="F133" s="265"/>
      <c r="G133" s="283">
        <f>G134+G147</f>
        <v>15992</v>
      </c>
    </row>
    <row r="134" spans="1:7" ht="15">
      <c r="A134" s="241" t="s">
        <v>488</v>
      </c>
      <c r="B134" s="239" t="s">
        <v>546</v>
      </c>
      <c r="C134" s="239" t="s">
        <v>322</v>
      </c>
      <c r="D134" s="239"/>
      <c r="E134" s="239"/>
      <c r="F134" s="242"/>
      <c r="G134" s="276">
        <f>G135</f>
        <v>13936</v>
      </c>
    </row>
    <row r="135" spans="1:7" ht="15">
      <c r="A135" s="241" t="s">
        <v>309</v>
      </c>
      <c r="B135" s="239" t="s">
        <v>546</v>
      </c>
      <c r="C135" s="239" t="s">
        <v>322</v>
      </c>
      <c r="D135" s="239" t="s">
        <v>310</v>
      </c>
      <c r="E135" s="239"/>
      <c r="F135" s="242"/>
      <c r="G135" s="276">
        <f>G137+G144</f>
        <v>13936</v>
      </c>
    </row>
    <row r="136" spans="1:7" ht="45">
      <c r="A136" s="243" t="s">
        <v>353</v>
      </c>
      <c r="B136" s="239" t="s">
        <v>546</v>
      </c>
      <c r="C136" s="239" t="s">
        <v>322</v>
      </c>
      <c r="D136" s="239" t="s">
        <v>310</v>
      </c>
      <c r="E136" s="239" t="s">
        <v>352</v>
      </c>
      <c r="F136" s="242"/>
      <c r="G136" s="276">
        <f>G137</f>
        <v>11918</v>
      </c>
    </row>
    <row r="137" spans="1:7" ht="15">
      <c r="A137" s="243" t="s">
        <v>351</v>
      </c>
      <c r="B137" s="239" t="s">
        <v>546</v>
      </c>
      <c r="C137" s="239" t="s">
        <v>322</v>
      </c>
      <c r="D137" s="239" t="s">
        <v>310</v>
      </c>
      <c r="E137" s="239" t="s">
        <v>346</v>
      </c>
      <c r="F137" s="242"/>
      <c r="G137" s="276">
        <f>SUM(G138:G143)</f>
        <v>11918</v>
      </c>
    </row>
    <row r="138" spans="1:7" ht="15">
      <c r="A138" s="240" t="s">
        <v>343</v>
      </c>
      <c r="B138" s="239" t="s">
        <v>546</v>
      </c>
      <c r="C138" s="239" t="s">
        <v>322</v>
      </c>
      <c r="D138" s="239" t="s">
        <v>310</v>
      </c>
      <c r="E138" s="239" t="s">
        <v>346</v>
      </c>
      <c r="F138" s="238" t="s">
        <v>350</v>
      </c>
      <c r="G138" s="276">
        <f>10876+150</f>
        <v>11026</v>
      </c>
    </row>
    <row r="139" spans="1:7" ht="30">
      <c r="A139" s="240" t="s">
        <v>341</v>
      </c>
      <c r="B139" s="239" t="s">
        <v>546</v>
      </c>
      <c r="C139" s="239" t="s">
        <v>322</v>
      </c>
      <c r="D139" s="239" t="s">
        <v>310</v>
      </c>
      <c r="E139" s="239" t="s">
        <v>346</v>
      </c>
      <c r="F139" s="238" t="s">
        <v>349</v>
      </c>
      <c r="G139" s="276">
        <v>25</v>
      </c>
    </row>
    <row r="140" spans="1:7" ht="30">
      <c r="A140" s="258" t="s">
        <v>339</v>
      </c>
      <c r="B140" s="239" t="s">
        <v>546</v>
      </c>
      <c r="C140" s="239" t="s">
        <v>322</v>
      </c>
      <c r="D140" s="239" t="s">
        <v>310</v>
      </c>
      <c r="E140" s="239" t="s">
        <v>346</v>
      </c>
      <c r="F140" s="238" t="s">
        <v>338</v>
      </c>
      <c r="G140" s="276">
        <v>527</v>
      </c>
    </row>
    <row r="141" spans="1:7" ht="30">
      <c r="A141" s="241" t="s">
        <v>337</v>
      </c>
      <c r="B141" s="239" t="s">
        <v>546</v>
      </c>
      <c r="C141" s="239" t="s">
        <v>322</v>
      </c>
      <c r="D141" s="239" t="s">
        <v>310</v>
      </c>
      <c r="E141" s="239" t="s">
        <v>346</v>
      </c>
      <c r="F141" s="238" t="s">
        <v>336</v>
      </c>
      <c r="G141" s="276">
        <v>325</v>
      </c>
    </row>
    <row r="142" spans="1:7" ht="30">
      <c r="A142" s="240" t="s">
        <v>348</v>
      </c>
      <c r="B142" s="239" t="s">
        <v>546</v>
      </c>
      <c r="C142" s="239" t="s">
        <v>322</v>
      </c>
      <c r="D142" s="239" t="s">
        <v>310</v>
      </c>
      <c r="E142" s="239" t="s">
        <v>346</v>
      </c>
      <c r="F142" s="238" t="s">
        <v>347</v>
      </c>
      <c r="G142" s="276">
        <v>10</v>
      </c>
    </row>
    <row r="143" spans="1:7" ht="30">
      <c r="A143" s="240" t="s">
        <v>335</v>
      </c>
      <c r="B143" s="239" t="s">
        <v>546</v>
      </c>
      <c r="C143" s="239" t="s">
        <v>322</v>
      </c>
      <c r="D143" s="239" t="s">
        <v>310</v>
      </c>
      <c r="E143" s="239" t="s">
        <v>346</v>
      </c>
      <c r="F143" s="238" t="s">
        <v>332</v>
      </c>
      <c r="G143" s="276">
        <v>5</v>
      </c>
    </row>
    <row r="144" spans="1:7" ht="45">
      <c r="A144" s="243" t="s">
        <v>555</v>
      </c>
      <c r="B144" s="239" t="s">
        <v>546</v>
      </c>
      <c r="C144" s="239" t="s">
        <v>322</v>
      </c>
      <c r="D144" s="239" t="s">
        <v>310</v>
      </c>
      <c r="E144" s="239" t="s">
        <v>554</v>
      </c>
      <c r="F144" s="242"/>
      <c r="G144" s="276">
        <f>G145</f>
        <v>2018</v>
      </c>
    </row>
    <row r="145" spans="1:7" ht="45">
      <c r="A145" s="241" t="s">
        <v>553</v>
      </c>
      <c r="B145" s="239" t="s">
        <v>546</v>
      </c>
      <c r="C145" s="239" t="s">
        <v>322</v>
      </c>
      <c r="D145" s="239" t="s">
        <v>310</v>
      </c>
      <c r="E145" s="239" t="s">
        <v>552</v>
      </c>
      <c r="F145" s="242"/>
      <c r="G145" s="276">
        <f>G146</f>
        <v>2018</v>
      </c>
    </row>
    <row r="146" spans="1:7" ht="30">
      <c r="A146" s="241" t="s">
        <v>337</v>
      </c>
      <c r="B146" s="239" t="s">
        <v>546</v>
      </c>
      <c r="C146" s="239" t="s">
        <v>322</v>
      </c>
      <c r="D146" s="239" t="s">
        <v>310</v>
      </c>
      <c r="E146" s="239" t="s">
        <v>552</v>
      </c>
      <c r="F146" s="242" t="s">
        <v>336</v>
      </c>
      <c r="G146" s="276">
        <v>2018</v>
      </c>
    </row>
    <row r="147" spans="1:7" ht="15">
      <c r="A147" s="241" t="s">
        <v>410</v>
      </c>
      <c r="B147" s="239" t="s">
        <v>546</v>
      </c>
      <c r="C147" s="239" t="s">
        <v>258</v>
      </c>
      <c r="D147" s="239"/>
      <c r="E147" s="239"/>
      <c r="F147" s="242"/>
      <c r="G147" s="276">
        <f>G151+G148</f>
        <v>2056</v>
      </c>
    </row>
    <row r="148" spans="1:7" ht="15">
      <c r="A148" s="241" t="s">
        <v>253</v>
      </c>
      <c r="B148" s="239" t="s">
        <v>546</v>
      </c>
      <c r="C148" s="239" t="s">
        <v>258</v>
      </c>
      <c r="D148" s="239" t="s">
        <v>254</v>
      </c>
      <c r="E148" s="239"/>
      <c r="F148" s="242"/>
      <c r="G148" s="276">
        <f>G149</f>
        <v>1000</v>
      </c>
    </row>
    <row r="149" spans="1:7" ht="30">
      <c r="A149" s="241" t="s">
        <v>551</v>
      </c>
      <c r="B149" s="239" t="s">
        <v>546</v>
      </c>
      <c r="C149" s="239" t="s">
        <v>258</v>
      </c>
      <c r="D149" s="239" t="s">
        <v>254</v>
      </c>
      <c r="E149" s="239" t="s">
        <v>549</v>
      </c>
      <c r="F149" s="242"/>
      <c r="G149" s="276">
        <f>G150</f>
        <v>1000</v>
      </c>
    </row>
    <row r="150" spans="1:7" ht="15">
      <c r="A150" s="243" t="s">
        <v>550</v>
      </c>
      <c r="B150" s="239" t="s">
        <v>546</v>
      </c>
      <c r="C150" s="239" t="s">
        <v>258</v>
      </c>
      <c r="D150" s="239" t="s">
        <v>254</v>
      </c>
      <c r="E150" s="239" t="s">
        <v>549</v>
      </c>
      <c r="F150" s="242" t="s">
        <v>548</v>
      </c>
      <c r="G150" s="276">
        <v>1000</v>
      </c>
    </row>
    <row r="151" spans="1:7" ht="15">
      <c r="A151" s="241" t="s">
        <v>251</v>
      </c>
      <c r="B151" s="239" t="s">
        <v>546</v>
      </c>
      <c r="C151" s="239" t="s">
        <v>258</v>
      </c>
      <c r="D151" s="239" t="s">
        <v>252</v>
      </c>
      <c r="E151" s="239"/>
      <c r="F151" s="242"/>
      <c r="G151" s="276">
        <f>G152</f>
        <v>1056</v>
      </c>
    </row>
    <row r="152" spans="1:7" ht="90">
      <c r="A152" s="241" t="s">
        <v>547</v>
      </c>
      <c r="B152" s="239" t="s">
        <v>546</v>
      </c>
      <c r="C152" s="239" t="s">
        <v>258</v>
      </c>
      <c r="D152" s="239" t="s">
        <v>252</v>
      </c>
      <c r="E152" s="239" t="s">
        <v>545</v>
      </c>
      <c r="F152" s="242"/>
      <c r="G152" s="276">
        <f>G153</f>
        <v>1056</v>
      </c>
    </row>
    <row r="153" spans="1:7" ht="30">
      <c r="A153" s="241" t="s">
        <v>337</v>
      </c>
      <c r="B153" s="239" t="s">
        <v>546</v>
      </c>
      <c r="C153" s="239" t="s">
        <v>258</v>
      </c>
      <c r="D153" s="239" t="s">
        <v>252</v>
      </c>
      <c r="E153" s="239" t="s">
        <v>545</v>
      </c>
      <c r="F153" s="242" t="s">
        <v>336</v>
      </c>
      <c r="G153" s="276">
        <v>1056</v>
      </c>
    </row>
    <row r="154" spans="1:7" ht="28.5">
      <c r="A154" s="275" t="s">
        <v>544</v>
      </c>
      <c r="B154" s="250" t="s">
        <v>542</v>
      </c>
      <c r="C154" s="281"/>
      <c r="D154" s="281"/>
      <c r="E154" s="281"/>
      <c r="F154" s="280"/>
      <c r="G154" s="248">
        <f>G155</f>
        <v>3072</v>
      </c>
    </row>
    <row r="155" spans="1:7" ht="15">
      <c r="A155" s="241" t="s">
        <v>488</v>
      </c>
      <c r="B155" s="266" t="s">
        <v>542</v>
      </c>
      <c r="C155" s="239" t="s">
        <v>322</v>
      </c>
      <c r="D155" s="239"/>
      <c r="E155" s="239"/>
      <c r="F155" s="242"/>
      <c r="G155" s="237">
        <f>G156</f>
        <v>3072</v>
      </c>
    </row>
    <row r="156" spans="1:7" ht="45">
      <c r="A156" s="241" t="s">
        <v>313</v>
      </c>
      <c r="B156" s="239" t="s">
        <v>542</v>
      </c>
      <c r="C156" s="239" t="s">
        <v>322</v>
      </c>
      <c r="D156" s="239" t="s">
        <v>314</v>
      </c>
      <c r="E156" s="239"/>
      <c r="F156" s="242"/>
      <c r="G156" s="276">
        <f>G157</f>
        <v>3072</v>
      </c>
    </row>
    <row r="157" spans="1:7" ht="45">
      <c r="A157" s="243" t="s">
        <v>353</v>
      </c>
      <c r="B157" s="239" t="s">
        <v>542</v>
      </c>
      <c r="C157" s="239" t="s">
        <v>322</v>
      </c>
      <c r="D157" s="239" t="s">
        <v>314</v>
      </c>
      <c r="E157" s="239" t="s">
        <v>352</v>
      </c>
      <c r="F157" s="242"/>
      <c r="G157" s="276">
        <f>G158+G165</f>
        <v>3072</v>
      </c>
    </row>
    <row r="158" spans="1:7" ht="15">
      <c r="A158" s="243" t="s">
        <v>351</v>
      </c>
      <c r="B158" s="239" t="s">
        <v>542</v>
      </c>
      <c r="C158" s="239" t="s">
        <v>322</v>
      </c>
      <c r="D158" s="239" t="s">
        <v>314</v>
      </c>
      <c r="E158" s="239" t="s">
        <v>346</v>
      </c>
      <c r="F158" s="242"/>
      <c r="G158" s="276">
        <f>SUM(G159:G164)</f>
        <v>1518</v>
      </c>
    </row>
    <row r="159" spans="1:7" ht="15">
      <c r="A159" s="240" t="s">
        <v>343</v>
      </c>
      <c r="B159" s="239" t="s">
        <v>542</v>
      </c>
      <c r="C159" s="239" t="s">
        <v>322</v>
      </c>
      <c r="D159" s="239" t="s">
        <v>314</v>
      </c>
      <c r="E159" s="239" t="s">
        <v>346</v>
      </c>
      <c r="F159" s="238" t="s">
        <v>350</v>
      </c>
      <c r="G159" s="276">
        <f>1032+14</f>
        <v>1046</v>
      </c>
    </row>
    <row r="160" spans="1:7" ht="30">
      <c r="A160" s="240" t="s">
        <v>341</v>
      </c>
      <c r="B160" s="239" t="s">
        <v>542</v>
      </c>
      <c r="C160" s="239" t="s">
        <v>322</v>
      </c>
      <c r="D160" s="239" t="s">
        <v>314</v>
      </c>
      <c r="E160" s="239" t="s">
        <v>346</v>
      </c>
      <c r="F160" s="238" t="s">
        <v>349</v>
      </c>
      <c r="G160" s="276">
        <v>13</v>
      </c>
    </row>
    <row r="161" spans="1:7" ht="30">
      <c r="A161" s="240" t="s">
        <v>339</v>
      </c>
      <c r="B161" s="239" t="s">
        <v>542</v>
      </c>
      <c r="C161" s="239" t="s">
        <v>322</v>
      </c>
      <c r="D161" s="239" t="s">
        <v>314</v>
      </c>
      <c r="E161" s="239" t="s">
        <v>346</v>
      </c>
      <c r="F161" s="238" t="s">
        <v>338</v>
      </c>
      <c r="G161" s="276">
        <v>228</v>
      </c>
    </row>
    <row r="162" spans="1:7" ht="30">
      <c r="A162" s="241" t="s">
        <v>337</v>
      </c>
      <c r="B162" s="239" t="s">
        <v>542</v>
      </c>
      <c r="C162" s="239" t="s">
        <v>322</v>
      </c>
      <c r="D162" s="239" t="s">
        <v>314</v>
      </c>
      <c r="E162" s="239" t="s">
        <v>346</v>
      </c>
      <c r="F162" s="238" t="s">
        <v>336</v>
      </c>
      <c r="G162" s="276">
        <v>216</v>
      </c>
    </row>
    <row r="163" spans="1:7" ht="30">
      <c r="A163" s="240" t="s">
        <v>348</v>
      </c>
      <c r="B163" s="239" t="s">
        <v>542</v>
      </c>
      <c r="C163" s="239" t="s">
        <v>322</v>
      </c>
      <c r="D163" s="239" t="s">
        <v>314</v>
      </c>
      <c r="E163" s="239" t="s">
        <v>346</v>
      </c>
      <c r="F163" s="238" t="s">
        <v>347</v>
      </c>
      <c r="G163" s="276">
        <v>5</v>
      </c>
    </row>
    <row r="164" spans="1:7" ht="30">
      <c r="A164" s="240" t="s">
        <v>335</v>
      </c>
      <c r="B164" s="239" t="s">
        <v>542</v>
      </c>
      <c r="C164" s="239" t="s">
        <v>322</v>
      </c>
      <c r="D164" s="239" t="s">
        <v>314</v>
      </c>
      <c r="E164" s="239" t="s">
        <v>346</v>
      </c>
      <c r="F164" s="238" t="s">
        <v>332</v>
      </c>
      <c r="G164" s="276">
        <v>10</v>
      </c>
    </row>
    <row r="165" spans="1:7" ht="30">
      <c r="A165" s="241" t="s">
        <v>543</v>
      </c>
      <c r="B165" s="239" t="s">
        <v>542</v>
      </c>
      <c r="C165" s="239" t="s">
        <v>322</v>
      </c>
      <c r="D165" s="239" t="s">
        <v>314</v>
      </c>
      <c r="E165" s="239" t="s">
        <v>541</v>
      </c>
      <c r="F165" s="242"/>
      <c r="G165" s="237">
        <f>G166</f>
        <v>1554</v>
      </c>
    </row>
    <row r="166" spans="1:7" ht="15">
      <c r="A166" s="240" t="s">
        <v>343</v>
      </c>
      <c r="B166" s="239" t="s">
        <v>542</v>
      </c>
      <c r="C166" s="239" t="s">
        <v>322</v>
      </c>
      <c r="D166" s="239" t="s">
        <v>314</v>
      </c>
      <c r="E166" s="239" t="s">
        <v>541</v>
      </c>
      <c r="F166" s="242" t="s">
        <v>350</v>
      </c>
      <c r="G166" s="237">
        <f>1533+21</f>
        <v>1554</v>
      </c>
    </row>
    <row r="167" spans="1:7" ht="42.75">
      <c r="A167" s="275" t="s">
        <v>540</v>
      </c>
      <c r="B167" s="250" t="s">
        <v>491</v>
      </c>
      <c r="C167" s="247"/>
      <c r="D167" s="247"/>
      <c r="E167" s="246"/>
      <c r="F167" s="242"/>
      <c r="G167" s="248">
        <f>G173+G189+G236+G241+G249+G168</f>
        <v>114741.1</v>
      </c>
    </row>
    <row r="168" spans="1:7" ht="30">
      <c r="A168" s="241" t="s">
        <v>466</v>
      </c>
      <c r="B168" s="239" t="s">
        <v>491</v>
      </c>
      <c r="C168" s="239" t="s">
        <v>308</v>
      </c>
      <c r="D168" s="247"/>
      <c r="E168" s="246"/>
      <c r="F168" s="242"/>
      <c r="G168" s="237">
        <f>G169</f>
        <v>45</v>
      </c>
    </row>
    <row r="169" spans="1:7" ht="15">
      <c r="A169" s="258" t="s">
        <v>305</v>
      </c>
      <c r="B169" s="239" t="s">
        <v>491</v>
      </c>
      <c r="C169" s="239" t="s">
        <v>308</v>
      </c>
      <c r="D169" s="239" t="s">
        <v>306</v>
      </c>
      <c r="E169" s="239"/>
      <c r="F169" s="242"/>
      <c r="G169" s="237">
        <f>G170</f>
        <v>45</v>
      </c>
    </row>
    <row r="170" spans="1:7" ht="30">
      <c r="A170" s="241" t="s">
        <v>361</v>
      </c>
      <c r="B170" s="239" t="s">
        <v>491</v>
      </c>
      <c r="C170" s="239" t="s">
        <v>308</v>
      </c>
      <c r="D170" s="239" t="s">
        <v>306</v>
      </c>
      <c r="E170" s="239" t="s">
        <v>360</v>
      </c>
      <c r="F170" s="242"/>
      <c r="G170" s="237">
        <f>G171</f>
        <v>45</v>
      </c>
    </row>
    <row r="171" spans="1:7" ht="30">
      <c r="A171" s="241" t="s">
        <v>539</v>
      </c>
      <c r="B171" s="239" t="s">
        <v>491</v>
      </c>
      <c r="C171" s="239" t="s">
        <v>308</v>
      </c>
      <c r="D171" s="239" t="s">
        <v>306</v>
      </c>
      <c r="E171" s="274" t="s">
        <v>420</v>
      </c>
      <c r="F171" s="242"/>
      <c r="G171" s="237">
        <f>G172</f>
        <v>45</v>
      </c>
    </row>
    <row r="172" spans="1:7" ht="30">
      <c r="A172" s="258" t="s">
        <v>337</v>
      </c>
      <c r="B172" s="247" t="s">
        <v>491</v>
      </c>
      <c r="C172" s="239" t="s">
        <v>308</v>
      </c>
      <c r="D172" s="239" t="s">
        <v>306</v>
      </c>
      <c r="E172" s="274" t="s">
        <v>420</v>
      </c>
      <c r="F172" s="242" t="s">
        <v>336</v>
      </c>
      <c r="G172" s="237">
        <v>45</v>
      </c>
    </row>
    <row r="173" spans="1:7" ht="15">
      <c r="A173" s="241" t="s">
        <v>459</v>
      </c>
      <c r="B173" s="239" t="s">
        <v>491</v>
      </c>
      <c r="C173" s="239" t="s">
        <v>302</v>
      </c>
      <c r="D173" s="239"/>
      <c r="E173" s="239"/>
      <c r="F173" s="242"/>
      <c r="G173" s="237">
        <f>G174+G177+G185</f>
        <v>23048.5</v>
      </c>
    </row>
    <row r="174" spans="1:7" ht="15">
      <c r="A174" s="241" t="s">
        <v>297</v>
      </c>
      <c r="B174" s="239" t="s">
        <v>491</v>
      </c>
      <c r="C174" s="239" t="s">
        <v>302</v>
      </c>
      <c r="D174" s="239" t="s">
        <v>298</v>
      </c>
      <c r="E174" s="239"/>
      <c r="F174" s="242"/>
      <c r="G174" s="237">
        <f>G175</f>
        <v>15219.5</v>
      </c>
    </row>
    <row r="175" spans="1:7" ht="30">
      <c r="A175" s="258" t="s">
        <v>538</v>
      </c>
      <c r="B175" s="239" t="s">
        <v>491</v>
      </c>
      <c r="C175" s="239" t="s">
        <v>302</v>
      </c>
      <c r="D175" s="239" t="s">
        <v>298</v>
      </c>
      <c r="E175" s="239" t="s">
        <v>537</v>
      </c>
      <c r="F175" s="242"/>
      <c r="G175" s="237">
        <f>G176</f>
        <v>15219.5</v>
      </c>
    </row>
    <row r="176" spans="1:7" ht="60">
      <c r="A176" s="240" t="s">
        <v>372</v>
      </c>
      <c r="B176" s="239" t="s">
        <v>491</v>
      </c>
      <c r="C176" s="239" t="s">
        <v>302</v>
      </c>
      <c r="D176" s="239" t="s">
        <v>298</v>
      </c>
      <c r="E176" s="239" t="s">
        <v>537</v>
      </c>
      <c r="F176" s="242" t="s">
        <v>370</v>
      </c>
      <c r="G176" s="237">
        <v>15219.5</v>
      </c>
    </row>
    <row r="177" spans="1:7" ht="15">
      <c r="A177" s="258" t="s">
        <v>536</v>
      </c>
      <c r="B177" s="247" t="s">
        <v>491</v>
      </c>
      <c r="C177" s="247" t="s">
        <v>302</v>
      </c>
      <c r="D177" s="247" t="s">
        <v>296</v>
      </c>
      <c r="E177" s="239"/>
      <c r="F177" s="261"/>
      <c r="G177" s="237">
        <f>G180+G178</f>
        <v>7729</v>
      </c>
    </row>
    <row r="178" spans="1:7" ht="15">
      <c r="A178" s="258" t="s">
        <v>535</v>
      </c>
      <c r="B178" s="247" t="s">
        <v>491</v>
      </c>
      <c r="C178" s="247" t="s">
        <v>302</v>
      </c>
      <c r="D178" s="247" t="s">
        <v>296</v>
      </c>
      <c r="E178" s="239" t="s">
        <v>534</v>
      </c>
      <c r="F178" s="261"/>
      <c r="G178" s="237">
        <f>G179</f>
        <v>2429</v>
      </c>
    </row>
    <row r="179" spans="1:7" ht="60">
      <c r="A179" s="258" t="s">
        <v>499</v>
      </c>
      <c r="B179" s="247" t="s">
        <v>491</v>
      </c>
      <c r="C179" s="247" t="s">
        <v>302</v>
      </c>
      <c r="D179" s="247" t="s">
        <v>296</v>
      </c>
      <c r="E179" s="239" t="s">
        <v>534</v>
      </c>
      <c r="F179" s="261" t="s">
        <v>362</v>
      </c>
      <c r="G179" s="237">
        <v>2429</v>
      </c>
    </row>
    <row r="180" spans="1:7" ht="30">
      <c r="A180" s="241" t="s">
        <v>361</v>
      </c>
      <c r="B180" s="239" t="s">
        <v>491</v>
      </c>
      <c r="C180" s="247" t="s">
        <v>302</v>
      </c>
      <c r="D180" s="247" t="s">
        <v>296</v>
      </c>
      <c r="E180" s="239" t="s">
        <v>360</v>
      </c>
      <c r="F180" s="242"/>
      <c r="G180" s="237">
        <f>G181+G183</f>
        <v>5300</v>
      </c>
    </row>
    <row r="181" spans="1:7" ht="30">
      <c r="A181" s="241" t="s">
        <v>533</v>
      </c>
      <c r="B181" s="239" t="s">
        <v>491</v>
      </c>
      <c r="C181" s="247" t="s">
        <v>302</v>
      </c>
      <c r="D181" s="247" t="s">
        <v>296</v>
      </c>
      <c r="E181" s="239" t="s">
        <v>532</v>
      </c>
      <c r="F181" s="242"/>
      <c r="G181" s="237">
        <f>G182</f>
        <v>5000</v>
      </c>
    </row>
    <row r="182" spans="1:7" ht="30">
      <c r="A182" s="258" t="s">
        <v>337</v>
      </c>
      <c r="B182" s="239" t="s">
        <v>491</v>
      </c>
      <c r="C182" s="247" t="s">
        <v>302</v>
      </c>
      <c r="D182" s="247" t="s">
        <v>296</v>
      </c>
      <c r="E182" s="239" t="s">
        <v>532</v>
      </c>
      <c r="F182" s="242" t="s">
        <v>336</v>
      </c>
      <c r="G182" s="237">
        <v>5000</v>
      </c>
    </row>
    <row r="183" spans="1:7" ht="35.25" customHeight="1">
      <c r="A183" s="241" t="s">
        <v>531</v>
      </c>
      <c r="B183" s="239" t="s">
        <v>491</v>
      </c>
      <c r="C183" s="247" t="s">
        <v>302</v>
      </c>
      <c r="D183" s="247" t="s">
        <v>296</v>
      </c>
      <c r="E183" s="239" t="s">
        <v>530</v>
      </c>
      <c r="F183" s="242"/>
      <c r="G183" s="237">
        <f>G184</f>
        <v>300</v>
      </c>
    </row>
    <row r="184" spans="1:7" ht="30">
      <c r="A184" s="258" t="s">
        <v>337</v>
      </c>
      <c r="B184" s="239" t="s">
        <v>491</v>
      </c>
      <c r="C184" s="247" t="s">
        <v>302</v>
      </c>
      <c r="D184" s="247" t="s">
        <v>296</v>
      </c>
      <c r="E184" s="239" t="s">
        <v>530</v>
      </c>
      <c r="F184" s="242" t="s">
        <v>336</v>
      </c>
      <c r="G184" s="237">
        <v>300</v>
      </c>
    </row>
    <row r="185" spans="1:7" ht="30">
      <c r="A185" s="241" t="s">
        <v>293</v>
      </c>
      <c r="B185" s="239" t="s">
        <v>491</v>
      </c>
      <c r="C185" s="247" t="s">
        <v>302</v>
      </c>
      <c r="D185" s="247" t="s">
        <v>294</v>
      </c>
      <c r="E185" s="239"/>
      <c r="F185" s="242"/>
      <c r="G185" s="237">
        <f>G186</f>
        <v>100</v>
      </c>
    </row>
    <row r="186" spans="1:7" ht="30">
      <c r="A186" s="241" t="s">
        <v>361</v>
      </c>
      <c r="B186" s="239" t="s">
        <v>491</v>
      </c>
      <c r="C186" s="247" t="s">
        <v>302</v>
      </c>
      <c r="D186" s="247" t="s">
        <v>294</v>
      </c>
      <c r="E186" s="246" t="s">
        <v>360</v>
      </c>
      <c r="F186" s="242"/>
      <c r="G186" s="237">
        <f>G187</f>
        <v>100</v>
      </c>
    </row>
    <row r="187" spans="1:7" ht="60">
      <c r="A187" s="241" t="s">
        <v>529</v>
      </c>
      <c r="B187" s="247" t="s">
        <v>491</v>
      </c>
      <c r="C187" s="239" t="s">
        <v>302</v>
      </c>
      <c r="D187" s="239" t="s">
        <v>294</v>
      </c>
      <c r="E187" s="274" t="s">
        <v>417</v>
      </c>
      <c r="F187" s="242"/>
      <c r="G187" s="237">
        <f>G188</f>
        <v>100</v>
      </c>
    </row>
    <row r="188" spans="1:7" ht="30">
      <c r="A188" s="258" t="s">
        <v>337</v>
      </c>
      <c r="B188" s="247" t="s">
        <v>491</v>
      </c>
      <c r="C188" s="239" t="s">
        <v>302</v>
      </c>
      <c r="D188" s="239" t="s">
        <v>294</v>
      </c>
      <c r="E188" s="274" t="s">
        <v>417</v>
      </c>
      <c r="F188" s="242" t="s">
        <v>336</v>
      </c>
      <c r="G188" s="237">
        <v>100</v>
      </c>
    </row>
    <row r="189" spans="1:7" ht="15">
      <c r="A189" s="241" t="s">
        <v>484</v>
      </c>
      <c r="B189" s="239" t="s">
        <v>491</v>
      </c>
      <c r="C189" s="239" t="s">
        <v>292</v>
      </c>
      <c r="D189" s="239"/>
      <c r="E189" s="239"/>
      <c r="F189" s="242"/>
      <c r="G189" s="237">
        <f>G190+G205+G221+G202</f>
        <v>83133.8</v>
      </c>
    </row>
    <row r="190" spans="1:7" ht="15">
      <c r="A190" s="241" t="s">
        <v>289</v>
      </c>
      <c r="B190" s="239" t="s">
        <v>491</v>
      </c>
      <c r="C190" s="239" t="s">
        <v>292</v>
      </c>
      <c r="D190" s="239" t="s">
        <v>290</v>
      </c>
      <c r="E190" s="239"/>
      <c r="F190" s="242"/>
      <c r="G190" s="237">
        <f>G191+G194+G197</f>
        <v>361</v>
      </c>
    </row>
    <row r="191" spans="1:7" ht="15">
      <c r="A191" s="241" t="s">
        <v>528</v>
      </c>
      <c r="B191" s="239" t="s">
        <v>491</v>
      </c>
      <c r="C191" s="239" t="s">
        <v>292</v>
      </c>
      <c r="D191" s="239" t="s">
        <v>290</v>
      </c>
      <c r="E191" s="239" t="s">
        <v>527</v>
      </c>
      <c r="F191" s="242"/>
      <c r="G191" s="237">
        <f>G192</f>
        <v>11</v>
      </c>
    </row>
    <row r="192" spans="1:7" ht="30">
      <c r="A192" s="241" t="s">
        <v>526</v>
      </c>
      <c r="B192" s="239" t="s">
        <v>491</v>
      </c>
      <c r="C192" s="239" t="s">
        <v>292</v>
      </c>
      <c r="D192" s="239" t="s">
        <v>290</v>
      </c>
      <c r="E192" s="239" t="s">
        <v>525</v>
      </c>
      <c r="F192" s="242"/>
      <c r="G192" s="237">
        <f>G193</f>
        <v>11</v>
      </c>
    </row>
    <row r="193" spans="1:7" ht="30">
      <c r="A193" s="258" t="s">
        <v>337</v>
      </c>
      <c r="B193" s="239" t="s">
        <v>491</v>
      </c>
      <c r="C193" s="239" t="s">
        <v>292</v>
      </c>
      <c r="D193" s="239" t="s">
        <v>290</v>
      </c>
      <c r="E193" s="239" t="s">
        <v>525</v>
      </c>
      <c r="F193" s="242" t="s">
        <v>336</v>
      </c>
      <c r="G193" s="237">
        <v>11</v>
      </c>
    </row>
    <row r="194" spans="1:7" ht="30">
      <c r="A194" s="241" t="s">
        <v>361</v>
      </c>
      <c r="B194" s="239" t="s">
        <v>491</v>
      </c>
      <c r="C194" s="239" t="s">
        <v>292</v>
      </c>
      <c r="D194" s="239" t="s">
        <v>290</v>
      </c>
      <c r="E194" s="239" t="s">
        <v>360</v>
      </c>
      <c r="F194" s="242"/>
      <c r="G194" s="237">
        <f>G195</f>
        <v>150</v>
      </c>
    </row>
    <row r="195" spans="1:7" ht="45">
      <c r="A195" s="241" t="s">
        <v>524</v>
      </c>
      <c r="B195" s="239" t="s">
        <v>491</v>
      </c>
      <c r="C195" s="239" t="s">
        <v>292</v>
      </c>
      <c r="D195" s="239" t="s">
        <v>290</v>
      </c>
      <c r="E195" s="239" t="s">
        <v>523</v>
      </c>
      <c r="F195" s="242"/>
      <c r="G195" s="237">
        <f>G196</f>
        <v>150</v>
      </c>
    </row>
    <row r="196" spans="1:7" ht="30">
      <c r="A196" s="258" t="s">
        <v>337</v>
      </c>
      <c r="B196" s="239" t="s">
        <v>491</v>
      </c>
      <c r="C196" s="239" t="s">
        <v>292</v>
      </c>
      <c r="D196" s="239" t="s">
        <v>290</v>
      </c>
      <c r="E196" s="239" t="s">
        <v>523</v>
      </c>
      <c r="F196" s="242" t="s">
        <v>336</v>
      </c>
      <c r="G196" s="237">
        <v>150</v>
      </c>
    </row>
    <row r="197" spans="1:7" ht="30">
      <c r="A197" s="241" t="s">
        <v>522</v>
      </c>
      <c r="B197" s="239" t="s">
        <v>491</v>
      </c>
      <c r="C197" s="239" t="s">
        <v>292</v>
      </c>
      <c r="D197" s="239" t="s">
        <v>290</v>
      </c>
      <c r="E197" s="239" t="s">
        <v>521</v>
      </c>
      <c r="F197" s="242"/>
      <c r="G197" s="237">
        <f>G198+G200</f>
        <v>200</v>
      </c>
    </row>
    <row r="198" spans="1:7" ht="60">
      <c r="A198" s="241" t="s">
        <v>648</v>
      </c>
      <c r="B198" s="239" t="s">
        <v>491</v>
      </c>
      <c r="C198" s="239" t="s">
        <v>292</v>
      </c>
      <c r="D198" s="239" t="s">
        <v>290</v>
      </c>
      <c r="E198" s="239" t="s">
        <v>647</v>
      </c>
      <c r="F198" s="242"/>
      <c r="G198" s="237">
        <f>G199</f>
        <v>100</v>
      </c>
    </row>
    <row r="199" spans="1:7" ht="45">
      <c r="A199" s="258" t="s">
        <v>496</v>
      </c>
      <c r="B199" s="239" t="s">
        <v>491</v>
      </c>
      <c r="C199" s="239" t="s">
        <v>292</v>
      </c>
      <c r="D199" s="239" t="s">
        <v>290</v>
      </c>
      <c r="E199" s="239" t="s">
        <v>647</v>
      </c>
      <c r="F199" s="242" t="s">
        <v>495</v>
      </c>
      <c r="G199" s="237">
        <v>100</v>
      </c>
    </row>
    <row r="200" spans="1:7" ht="45">
      <c r="A200" s="273" t="s">
        <v>520</v>
      </c>
      <c r="B200" s="272" t="s">
        <v>491</v>
      </c>
      <c r="C200" s="272" t="s">
        <v>292</v>
      </c>
      <c r="D200" s="272" t="s">
        <v>290</v>
      </c>
      <c r="E200" s="272" t="s">
        <v>519</v>
      </c>
      <c r="F200" s="271"/>
      <c r="G200" s="270">
        <f>G201</f>
        <v>100</v>
      </c>
    </row>
    <row r="201" spans="1:7" ht="30">
      <c r="A201" s="258" t="s">
        <v>337</v>
      </c>
      <c r="B201" s="272" t="s">
        <v>491</v>
      </c>
      <c r="C201" s="272" t="s">
        <v>292</v>
      </c>
      <c r="D201" s="272" t="s">
        <v>290</v>
      </c>
      <c r="E201" s="272" t="s">
        <v>519</v>
      </c>
      <c r="F201" s="271" t="s">
        <v>336</v>
      </c>
      <c r="G201" s="270">
        <v>100</v>
      </c>
    </row>
    <row r="202" spans="1:7" ht="15">
      <c r="A202" s="258" t="s">
        <v>287</v>
      </c>
      <c r="B202" s="239" t="s">
        <v>491</v>
      </c>
      <c r="C202" s="239" t="s">
        <v>292</v>
      </c>
      <c r="D202" s="239" t="s">
        <v>288</v>
      </c>
      <c r="E202" s="239"/>
      <c r="F202" s="242"/>
      <c r="G202" s="237">
        <f>G203</f>
        <v>2637.5</v>
      </c>
    </row>
    <row r="203" spans="1:7" ht="45">
      <c r="A203" s="258" t="s">
        <v>518</v>
      </c>
      <c r="B203" s="239" t="s">
        <v>491</v>
      </c>
      <c r="C203" s="239" t="s">
        <v>292</v>
      </c>
      <c r="D203" s="239" t="s">
        <v>288</v>
      </c>
      <c r="E203" s="239" t="s">
        <v>516</v>
      </c>
      <c r="F203" s="242"/>
      <c r="G203" s="237">
        <f>G204</f>
        <v>2637.5</v>
      </c>
    </row>
    <row r="204" spans="1:7" ht="45">
      <c r="A204" s="258" t="s">
        <v>517</v>
      </c>
      <c r="B204" s="239" t="s">
        <v>491</v>
      </c>
      <c r="C204" s="239" t="s">
        <v>292</v>
      </c>
      <c r="D204" s="239" t="s">
        <v>288</v>
      </c>
      <c r="E204" s="239" t="s">
        <v>516</v>
      </c>
      <c r="F204" s="242" t="s">
        <v>495</v>
      </c>
      <c r="G204" s="237">
        <v>2637.5</v>
      </c>
    </row>
    <row r="205" spans="1:7" ht="15">
      <c r="A205" s="241" t="s">
        <v>285</v>
      </c>
      <c r="B205" s="239" t="s">
        <v>491</v>
      </c>
      <c r="C205" s="239" t="s">
        <v>292</v>
      </c>
      <c r="D205" s="239" t="s">
        <v>286</v>
      </c>
      <c r="E205" s="239"/>
      <c r="F205" s="242"/>
      <c r="G205" s="237">
        <f>G206+G218</f>
        <v>57131.200000000004</v>
      </c>
    </row>
    <row r="206" spans="1:7" ht="30">
      <c r="A206" s="241" t="s">
        <v>483</v>
      </c>
      <c r="B206" s="239" t="s">
        <v>491</v>
      </c>
      <c r="C206" s="239" t="s">
        <v>292</v>
      </c>
      <c r="D206" s="239" t="s">
        <v>286</v>
      </c>
      <c r="E206" s="239" t="s">
        <v>482</v>
      </c>
      <c r="F206" s="242"/>
      <c r="G206" s="237">
        <f>G207+G211+G213+G215</f>
        <v>53631.200000000004</v>
      </c>
    </row>
    <row r="207" spans="1:7" ht="15">
      <c r="A207" s="241" t="s">
        <v>515</v>
      </c>
      <c r="B207" s="239" t="s">
        <v>491</v>
      </c>
      <c r="C207" s="239" t="s">
        <v>292</v>
      </c>
      <c r="D207" s="239" t="s">
        <v>286</v>
      </c>
      <c r="E207" s="239" t="s">
        <v>514</v>
      </c>
      <c r="F207" s="242"/>
      <c r="G207" s="237">
        <f>G208+G210+G209</f>
        <v>10374.300000000001</v>
      </c>
    </row>
    <row r="208" spans="1:7" ht="30">
      <c r="A208" s="258" t="s">
        <v>337</v>
      </c>
      <c r="B208" s="239" t="s">
        <v>491</v>
      </c>
      <c r="C208" s="239" t="s">
        <v>292</v>
      </c>
      <c r="D208" s="239" t="s">
        <v>286</v>
      </c>
      <c r="E208" s="239" t="s">
        <v>514</v>
      </c>
      <c r="F208" s="242" t="s">
        <v>336</v>
      </c>
      <c r="G208" s="237">
        <v>5578.1</v>
      </c>
    </row>
    <row r="209" spans="1:7" ht="60">
      <c r="A209" s="258" t="s">
        <v>499</v>
      </c>
      <c r="B209" s="239" t="s">
        <v>491</v>
      </c>
      <c r="C209" s="239" t="s">
        <v>292</v>
      </c>
      <c r="D209" s="239" t="s">
        <v>286</v>
      </c>
      <c r="E209" s="239" t="s">
        <v>514</v>
      </c>
      <c r="F209" s="242" t="s">
        <v>362</v>
      </c>
      <c r="G209" s="237">
        <v>777.1</v>
      </c>
    </row>
    <row r="210" spans="1:7" ht="45">
      <c r="A210" s="258" t="s">
        <v>496</v>
      </c>
      <c r="B210" s="239" t="s">
        <v>491</v>
      </c>
      <c r="C210" s="239" t="s">
        <v>292</v>
      </c>
      <c r="D210" s="239" t="s">
        <v>286</v>
      </c>
      <c r="E210" s="239" t="s">
        <v>514</v>
      </c>
      <c r="F210" s="242" t="s">
        <v>495</v>
      </c>
      <c r="G210" s="237">
        <v>4019.1</v>
      </c>
    </row>
    <row r="211" spans="1:7" ht="15">
      <c r="A211" s="241" t="s">
        <v>513</v>
      </c>
      <c r="B211" s="239" t="s">
        <v>491</v>
      </c>
      <c r="C211" s="239" t="s">
        <v>292</v>
      </c>
      <c r="D211" s="239" t="s">
        <v>286</v>
      </c>
      <c r="E211" s="239" t="s">
        <v>512</v>
      </c>
      <c r="F211" s="242"/>
      <c r="G211" s="237">
        <f>G212</f>
        <v>2538.5</v>
      </c>
    </row>
    <row r="212" spans="1:7" ht="60">
      <c r="A212" s="258" t="s">
        <v>499</v>
      </c>
      <c r="B212" s="239" t="s">
        <v>491</v>
      </c>
      <c r="C212" s="239" t="s">
        <v>292</v>
      </c>
      <c r="D212" s="239" t="s">
        <v>286</v>
      </c>
      <c r="E212" s="239" t="s">
        <v>512</v>
      </c>
      <c r="F212" s="242" t="s">
        <v>362</v>
      </c>
      <c r="G212" s="237">
        <v>2538.5</v>
      </c>
    </row>
    <row r="213" spans="1:7" ht="15">
      <c r="A213" s="241" t="s">
        <v>511</v>
      </c>
      <c r="B213" s="239" t="s">
        <v>491</v>
      </c>
      <c r="C213" s="239" t="s">
        <v>292</v>
      </c>
      <c r="D213" s="239" t="s">
        <v>286</v>
      </c>
      <c r="E213" s="239" t="s">
        <v>510</v>
      </c>
      <c r="F213" s="242"/>
      <c r="G213" s="237">
        <f>G214</f>
        <v>2726.5</v>
      </c>
    </row>
    <row r="214" spans="1:7" ht="60">
      <c r="A214" s="258" t="s">
        <v>499</v>
      </c>
      <c r="B214" s="239" t="s">
        <v>491</v>
      </c>
      <c r="C214" s="239" t="s">
        <v>292</v>
      </c>
      <c r="D214" s="239" t="s">
        <v>286</v>
      </c>
      <c r="E214" s="239" t="s">
        <v>510</v>
      </c>
      <c r="F214" s="242" t="s">
        <v>362</v>
      </c>
      <c r="G214" s="237">
        <v>2726.5</v>
      </c>
    </row>
    <row r="215" spans="1:7" ht="30">
      <c r="A215" s="243" t="s">
        <v>481</v>
      </c>
      <c r="B215" s="239" t="s">
        <v>491</v>
      </c>
      <c r="C215" s="239" t="s">
        <v>292</v>
      </c>
      <c r="D215" s="239" t="s">
        <v>286</v>
      </c>
      <c r="E215" s="239" t="s">
        <v>479</v>
      </c>
      <c r="F215" s="242"/>
      <c r="G215" s="237">
        <f>G217+G216</f>
        <v>37991.9</v>
      </c>
    </row>
    <row r="216" spans="1:7" ht="30">
      <c r="A216" s="258" t="s">
        <v>337</v>
      </c>
      <c r="B216" s="239" t="s">
        <v>491</v>
      </c>
      <c r="C216" s="239" t="s">
        <v>292</v>
      </c>
      <c r="D216" s="239" t="s">
        <v>286</v>
      </c>
      <c r="E216" s="239" t="s">
        <v>479</v>
      </c>
      <c r="F216" s="242" t="s">
        <v>336</v>
      </c>
      <c r="G216" s="237">
        <v>105.5</v>
      </c>
    </row>
    <row r="217" spans="1:7" ht="60">
      <c r="A217" s="258" t="s">
        <v>499</v>
      </c>
      <c r="B217" s="239" t="s">
        <v>491</v>
      </c>
      <c r="C217" s="239" t="s">
        <v>292</v>
      </c>
      <c r="D217" s="239" t="s">
        <v>286</v>
      </c>
      <c r="E217" s="239" t="s">
        <v>479</v>
      </c>
      <c r="F217" s="242" t="s">
        <v>362</v>
      </c>
      <c r="G217" s="237">
        <v>37886.4</v>
      </c>
    </row>
    <row r="218" spans="1:7" ht="30">
      <c r="A218" s="241" t="s">
        <v>361</v>
      </c>
      <c r="B218" s="239" t="s">
        <v>491</v>
      </c>
      <c r="C218" s="239" t="s">
        <v>292</v>
      </c>
      <c r="D218" s="239" t="s">
        <v>286</v>
      </c>
      <c r="E218" s="239" t="s">
        <v>360</v>
      </c>
      <c r="F218" s="242"/>
      <c r="G218" s="237">
        <f>G219</f>
        <v>3500</v>
      </c>
    </row>
    <row r="219" spans="1:7" ht="30">
      <c r="A219" s="241" t="s">
        <v>509</v>
      </c>
      <c r="B219" s="239" t="s">
        <v>491</v>
      </c>
      <c r="C219" s="239" t="s">
        <v>292</v>
      </c>
      <c r="D219" s="239" t="s">
        <v>286</v>
      </c>
      <c r="E219" s="239" t="s">
        <v>508</v>
      </c>
      <c r="F219" s="242"/>
      <c r="G219" s="237">
        <f>G220</f>
        <v>3500</v>
      </c>
    </row>
    <row r="220" spans="1:7" ht="30">
      <c r="A220" s="258" t="s">
        <v>337</v>
      </c>
      <c r="B220" s="239" t="s">
        <v>491</v>
      </c>
      <c r="C220" s="239" t="s">
        <v>292</v>
      </c>
      <c r="D220" s="239" t="s">
        <v>286</v>
      </c>
      <c r="E220" s="239" t="s">
        <v>508</v>
      </c>
      <c r="F220" s="242" t="s">
        <v>336</v>
      </c>
      <c r="G220" s="237">
        <v>3500</v>
      </c>
    </row>
    <row r="221" spans="1:7" ht="30">
      <c r="A221" s="241" t="s">
        <v>507</v>
      </c>
      <c r="B221" s="239" t="s">
        <v>491</v>
      </c>
      <c r="C221" s="239" t="s">
        <v>292</v>
      </c>
      <c r="D221" s="239" t="s">
        <v>284</v>
      </c>
      <c r="E221" s="239"/>
      <c r="F221" s="242"/>
      <c r="G221" s="237">
        <f>G230+G222</f>
        <v>23004.1</v>
      </c>
    </row>
    <row r="222" spans="1:7" ht="45">
      <c r="A222" s="243" t="s">
        <v>353</v>
      </c>
      <c r="B222" s="239" t="s">
        <v>491</v>
      </c>
      <c r="C222" s="239" t="s">
        <v>292</v>
      </c>
      <c r="D222" s="239" t="s">
        <v>284</v>
      </c>
      <c r="E222" s="239" t="s">
        <v>352</v>
      </c>
      <c r="F222" s="242"/>
      <c r="G222" s="237">
        <f>G223</f>
        <v>10994.099999999999</v>
      </c>
    </row>
    <row r="223" spans="1:7" ht="15">
      <c r="A223" s="243" t="s">
        <v>351</v>
      </c>
      <c r="B223" s="239" t="s">
        <v>491</v>
      </c>
      <c r="C223" s="239" t="s">
        <v>292</v>
      </c>
      <c r="D223" s="239" t="s">
        <v>284</v>
      </c>
      <c r="E223" s="239" t="s">
        <v>346</v>
      </c>
      <c r="F223" s="242"/>
      <c r="G223" s="237">
        <f>G224+G225+G226+G227+G228+G229</f>
        <v>10994.099999999999</v>
      </c>
    </row>
    <row r="224" spans="1:7" ht="15">
      <c r="A224" s="240" t="s">
        <v>343</v>
      </c>
      <c r="B224" s="239" t="s">
        <v>491</v>
      </c>
      <c r="C224" s="239" t="s">
        <v>292</v>
      </c>
      <c r="D224" s="239" t="s">
        <v>284</v>
      </c>
      <c r="E224" s="239" t="s">
        <v>346</v>
      </c>
      <c r="F224" s="238" t="s">
        <v>350</v>
      </c>
      <c r="G224" s="237">
        <f>8667.9+120</f>
        <v>8787.9</v>
      </c>
    </row>
    <row r="225" spans="1:7" ht="30">
      <c r="A225" s="240" t="s">
        <v>341</v>
      </c>
      <c r="B225" s="239" t="s">
        <v>491</v>
      </c>
      <c r="C225" s="239" t="s">
        <v>292</v>
      </c>
      <c r="D225" s="239" t="s">
        <v>284</v>
      </c>
      <c r="E225" s="239" t="s">
        <v>346</v>
      </c>
      <c r="F225" s="238" t="s">
        <v>349</v>
      </c>
      <c r="G225" s="237">
        <v>4.8</v>
      </c>
    </row>
    <row r="226" spans="1:7" ht="30">
      <c r="A226" s="258" t="s">
        <v>337</v>
      </c>
      <c r="B226" s="239" t="s">
        <v>491</v>
      </c>
      <c r="C226" s="239" t="s">
        <v>292</v>
      </c>
      <c r="D226" s="239" t="s">
        <v>284</v>
      </c>
      <c r="E226" s="239" t="s">
        <v>346</v>
      </c>
      <c r="F226" s="238" t="s">
        <v>336</v>
      </c>
      <c r="G226" s="237">
        <v>388.3</v>
      </c>
    </row>
    <row r="227" spans="1:7" ht="30">
      <c r="A227" s="240" t="s">
        <v>339</v>
      </c>
      <c r="B227" s="239" t="s">
        <v>491</v>
      </c>
      <c r="C227" s="239" t="s">
        <v>292</v>
      </c>
      <c r="D227" s="239" t="s">
        <v>284</v>
      </c>
      <c r="E227" s="239" t="s">
        <v>346</v>
      </c>
      <c r="F227" s="238" t="s">
        <v>338</v>
      </c>
      <c r="G227" s="237">
        <v>1363.1</v>
      </c>
    </row>
    <row r="228" spans="1:7" ht="30">
      <c r="A228" s="240" t="s">
        <v>348</v>
      </c>
      <c r="B228" s="239" t="s">
        <v>491</v>
      </c>
      <c r="C228" s="239" t="s">
        <v>292</v>
      </c>
      <c r="D228" s="239" t="s">
        <v>284</v>
      </c>
      <c r="E228" s="239" t="s">
        <v>346</v>
      </c>
      <c r="F228" s="238" t="s">
        <v>347</v>
      </c>
      <c r="G228" s="237">
        <v>400</v>
      </c>
    </row>
    <row r="229" spans="1:7" ht="30">
      <c r="A229" s="240" t="s">
        <v>335</v>
      </c>
      <c r="B229" s="239" t="s">
        <v>491</v>
      </c>
      <c r="C229" s="239" t="s">
        <v>292</v>
      </c>
      <c r="D229" s="239" t="s">
        <v>284</v>
      </c>
      <c r="E229" s="239" t="s">
        <v>346</v>
      </c>
      <c r="F229" s="238" t="s">
        <v>332</v>
      </c>
      <c r="G229" s="237">
        <v>50</v>
      </c>
    </row>
    <row r="230" spans="1:7" ht="30">
      <c r="A230" s="241" t="s">
        <v>462</v>
      </c>
      <c r="B230" s="239" t="s">
        <v>491</v>
      </c>
      <c r="C230" s="239" t="s">
        <v>292</v>
      </c>
      <c r="D230" s="239" t="s">
        <v>284</v>
      </c>
      <c r="E230" s="239" t="s">
        <v>360</v>
      </c>
      <c r="F230" s="242"/>
      <c r="G230" s="237">
        <f>G231+G234</f>
        <v>12010</v>
      </c>
    </row>
    <row r="231" spans="1:7" ht="45">
      <c r="A231" s="241" t="s">
        <v>646</v>
      </c>
      <c r="B231" s="239" t="s">
        <v>491</v>
      </c>
      <c r="C231" s="239" t="s">
        <v>292</v>
      </c>
      <c r="D231" s="239" t="s">
        <v>284</v>
      </c>
      <c r="E231" s="239" t="s">
        <v>505</v>
      </c>
      <c r="F231" s="242"/>
      <c r="G231" s="237">
        <f>G232+G233</f>
        <v>12000</v>
      </c>
    </row>
    <row r="232" spans="1:7" ht="30">
      <c r="A232" s="258" t="s">
        <v>337</v>
      </c>
      <c r="B232" s="239" t="s">
        <v>491</v>
      </c>
      <c r="C232" s="239" t="s">
        <v>292</v>
      </c>
      <c r="D232" s="239" t="s">
        <v>284</v>
      </c>
      <c r="E232" s="239" t="s">
        <v>505</v>
      </c>
      <c r="F232" s="242" t="s">
        <v>336</v>
      </c>
      <c r="G232" s="237">
        <v>7000</v>
      </c>
    </row>
    <row r="233" spans="1:7" ht="45">
      <c r="A233" s="258" t="s">
        <v>496</v>
      </c>
      <c r="B233" s="239" t="s">
        <v>491</v>
      </c>
      <c r="C233" s="239" t="s">
        <v>292</v>
      </c>
      <c r="D233" s="239" t="s">
        <v>284</v>
      </c>
      <c r="E233" s="239" t="s">
        <v>505</v>
      </c>
      <c r="F233" s="242" t="s">
        <v>495</v>
      </c>
      <c r="G233" s="237">
        <v>5000</v>
      </c>
    </row>
    <row r="234" spans="1:7" ht="15">
      <c r="A234" s="241" t="s">
        <v>504</v>
      </c>
      <c r="B234" s="239" t="s">
        <v>491</v>
      </c>
      <c r="C234" s="239" t="s">
        <v>292</v>
      </c>
      <c r="D234" s="239" t="s">
        <v>284</v>
      </c>
      <c r="E234" s="239" t="s">
        <v>503</v>
      </c>
      <c r="F234" s="242"/>
      <c r="G234" s="237">
        <f>G235</f>
        <v>10</v>
      </c>
    </row>
    <row r="235" spans="1:7" ht="30">
      <c r="A235" s="258" t="s">
        <v>337</v>
      </c>
      <c r="B235" s="239" t="s">
        <v>491</v>
      </c>
      <c r="C235" s="239" t="s">
        <v>292</v>
      </c>
      <c r="D235" s="239" t="s">
        <v>284</v>
      </c>
      <c r="E235" s="239" t="s">
        <v>503</v>
      </c>
      <c r="F235" s="242" t="s">
        <v>336</v>
      </c>
      <c r="G235" s="237">
        <v>10</v>
      </c>
    </row>
    <row r="236" spans="1:7" ht="15">
      <c r="A236" s="241" t="s">
        <v>502</v>
      </c>
      <c r="B236" s="239" t="s">
        <v>491</v>
      </c>
      <c r="C236" s="239" t="s">
        <v>282</v>
      </c>
      <c r="D236" s="239"/>
      <c r="E236" s="239"/>
      <c r="F236" s="242"/>
      <c r="G236" s="237">
        <f>G237</f>
        <v>150</v>
      </c>
    </row>
    <row r="237" spans="1:7" ht="15">
      <c r="A237" s="241" t="s">
        <v>501</v>
      </c>
      <c r="B237" s="239" t="s">
        <v>491</v>
      </c>
      <c r="C237" s="239" t="s">
        <v>282</v>
      </c>
      <c r="D237" s="239" t="s">
        <v>280</v>
      </c>
      <c r="E237" s="239"/>
      <c r="F237" s="242"/>
      <c r="G237" s="237">
        <f>G238</f>
        <v>150</v>
      </c>
    </row>
    <row r="238" spans="1:7" ht="15">
      <c r="A238" s="241" t="s">
        <v>500</v>
      </c>
      <c r="B238" s="239" t="s">
        <v>491</v>
      </c>
      <c r="C238" s="239" t="s">
        <v>282</v>
      </c>
      <c r="D238" s="239" t="s">
        <v>280</v>
      </c>
      <c r="E238" s="239" t="s">
        <v>498</v>
      </c>
      <c r="F238" s="242"/>
      <c r="G238" s="237">
        <f>G239</f>
        <v>150</v>
      </c>
    </row>
    <row r="239" spans="1:7" ht="60">
      <c r="A239" s="258" t="s">
        <v>499</v>
      </c>
      <c r="B239" s="239" t="s">
        <v>491</v>
      </c>
      <c r="C239" s="239" t="s">
        <v>282</v>
      </c>
      <c r="D239" s="239" t="s">
        <v>280</v>
      </c>
      <c r="E239" s="239" t="s">
        <v>498</v>
      </c>
      <c r="F239" s="242" t="s">
        <v>362</v>
      </c>
      <c r="G239" s="237">
        <v>150</v>
      </c>
    </row>
    <row r="240" spans="1:7" ht="15">
      <c r="A240" s="258" t="s">
        <v>410</v>
      </c>
      <c r="B240" s="239" t="s">
        <v>491</v>
      </c>
      <c r="C240" s="239" t="s">
        <v>258</v>
      </c>
      <c r="D240" s="239"/>
      <c r="E240" s="239"/>
      <c r="F240" s="242"/>
      <c r="G240" s="237">
        <f>G241+G247</f>
        <v>8363.8</v>
      </c>
    </row>
    <row r="241" spans="1:7" ht="15">
      <c r="A241" s="241" t="s">
        <v>253</v>
      </c>
      <c r="B241" s="239" t="s">
        <v>491</v>
      </c>
      <c r="C241" s="239" t="s">
        <v>258</v>
      </c>
      <c r="D241" s="239" t="s">
        <v>254</v>
      </c>
      <c r="E241" s="239"/>
      <c r="F241" s="242"/>
      <c r="G241" s="237">
        <f>G242</f>
        <v>2650</v>
      </c>
    </row>
    <row r="242" spans="1:7" ht="30">
      <c r="A242" s="241" t="s">
        <v>361</v>
      </c>
      <c r="B242" s="239" t="s">
        <v>491</v>
      </c>
      <c r="C242" s="239" t="s">
        <v>258</v>
      </c>
      <c r="D242" s="239" t="s">
        <v>254</v>
      </c>
      <c r="E242" s="239" t="s">
        <v>409</v>
      </c>
      <c r="F242" s="242"/>
      <c r="G242" s="237">
        <f>G243+G245</f>
        <v>2650</v>
      </c>
    </row>
    <row r="243" spans="1:7" ht="45">
      <c r="A243" s="241" t="s">
        <v>497</v>
      </c>
      <c r="B243" s="239" t="s">
        <v>491</v>
      </c>
      <c r="C243" s="239" t="s">
        <v>258</v>
      </c>
      <c r="D243" s="239" t="s">
        <v>254</v>
      </c>
      <c r="E243" s="239" t="s">
        <v>407</v>
      </c>
      <c r="F243" s="242"/>
      <c r="G243" s="237">
        <f>G244</f>
        <v>2500</v>
      </c>
    </row>
    <row r="244" spans="1:7" ht="45">
      <c r="A244" s="258" t="s">
        <v>496</v>
      </c>
      <c r="B244" s="239" t="s">
        <v>491</v>
      </c>
      <c r="C244" s="239" t="s">
        <v>258</v>
      </c>
      <c r="D244" s="239" t="s">
        <v>254</v>
      </c>
      <c r="E244" s="239" t="s">
        <v>407</v>
      </c>
      <c r="F244" s="242" t="s">
        <v>495</v>
      </c>
      <c r="G244" s="237">
        <v>2500</v>
      </c>
    </row>
    <row r="245" spans="1:7" ht="60">
      <c r="A245" s="241" t="s">
        <v>645</v>
      </c>
      <c r="B245" s="239" t="s">
        <v>491</v>
      </c>
      <c r="C245" s="239" t="s">
        <v>258</v>
      </c>
      <c r="D245" s="239" t="s">
        <v>254</v>
      </c>
      <c r="E245" s="239" t="s">
        <v>493</v>
      </c>
      <c r="F245" s="242"/>
      <c r="G245" s="237">
        <f>G246</f>
        <v>150</v>
      </c>
    </row>
    <row r="246" spans="1:7" ht="30">
      <c r="A246" s="258" t="s">
        <v>337</v>
      </c>
      <c r="B246" s="239" t="s">
        <v>491</v>
      </c>
      <c r="C246" s="239" t="s">
        <v>258</v>
      </c>
      <c r="D246" s="239" t="s">
        <v>254</v>
      </c>
      <c r="E246" s="239" t="s">
        <v>493</v>
      </c>
      <c r="F246" s="242" t="s">
        <v>336</v>
      </c>
      <c r="G246" s="237">
        <v>150</v>
      </c>
    </row>
    <row r="247" spans="1:7" ht="15">
      <c r="A247" s="243" t="s">
        <v>249</v>
      </c>
      <c r="B247" s="239" t="s">
        <v>491</v>
      </c>
      <c r="C247" s="239" t="s">
        <v>258</v>
      </c>
      <c r="D247" s="239" t="s">
        <v>250</v>
      </c>
      <c r="E247" s="239"/>
      <c r="F247" s="242"/>
      <c r="G247" s="237">
        <f>G248</f>
        <v>5713.8</v>
      </c>
    </row>
    <row r="248" spans="1:7" ht="30">
      <c r="A248" s="243" t="s">
        <v>492</v>
      </c>
      <c r="B248" s="239" t="s">
        <v>491</v>
      </c>
      <c r="C248" s="239" t="s">
        <v>258</v>
      </c>
      <c r="D248" s="239" t="s">
        <v>250</v>
      </c>
      <c r="E248" s="239" t="s">
        <v>490</v>
      </c>
      <c r="F248" s="242"/>
      <c r="G248" s="237">
        <f>G249</f>
        <v>5713.8</v>
      </c>
    </row>
    <row r="249" spans="1:7" ht="60">
      <c r="A249" s="240" t="s">
        <v>372</v>
      </c>
      <c r="B249" s="239" t="s">
        <v>491</v>
      </c>
      <c r="C249" s="239" t="s">
        <v>258</v>
      </c>
      <c r="D249" s="239" t="s">
        <v>250</v>
      </c>
      <c r="E249" s="239" t="s">
        <v>490</v>
      </c>
      <c r="F249" s="242" t="s">
        <v>370</v>
      </c>
      <c r="G249" s="237">
        <v>5713.8</v>
      </c>
    </row>
    <row r="250" spans="1:7" ht="42.75">
      <c r="A250" s="269" t="s">
        <v>489</v>
      </c>
      <c r="B250" s="268" t="s">
        <v>480</v>
      </c>
      <c r="C250" s="247"/>
      <c r="D250" s="247"/>
      <c r="E250" s="267"/>
      <c r="F250" s="261"/>
      <c r="G250" s="248">
        <f>G251+G261</f>
        <v>18067</v>
      </c>
    </row>
    <row r="251" spans="1:7" ht="15">
      <c r="A251" s="241" t="s">
        <v>488</v>
      </c>
      <c r="B251" s="239" t="s">
        <v>480</v>
      </c>
      <c r="C251" s="239" t="s">
        <v>322</v>
      </c>
      <c r="D251" s="239"/>
      <c r="E251" s="239"/>
      <c r="F251" s="242"/>
      <c r="G251" s="237">
        <f>G252</f>
        <v>17473</v>
      </c>
    </row>
    <row r="252" spans="1:7" ht="15">
      <c r="A252" s="241" t="s">
        <v>309</v>
      </c>
      <c r="B252" s="239" t="s">
        <v>480</v>
      </c>
      <c r="C252" s="239" t="s">
        <v>322</v>
      </c>
      <c r="D252" s="239" t="s">
        <v>310</v>
      </c>
      <c r="E252" s="239"/>
      <c r="F252" s="242"/>
      <c r="G252" s="237">
        <f>G253</f>
        <v>17473</v>
      </c>
    </row>
    <row r="253" spans="1:7" ht="30">
      <c r="A253" s="241" t="s">
        <v>487</v>
      </c>
      <c r="B253" s="239" t="s">
        <v>480</v>
      </c>
      <c r="C253" s="239" t="s">
        <v>322</v>
      </c>
      <c r="D253" s="239" t="s">
        <v>310</v>
      </c>
      <c r="E253" s="239" t="s">
        <v>486</v>
      </c>
      <c r="F253" s="242"/>
      <c r="G253" s="237">
        <f>G254</f>
        <v>17473</v>
      </c>
    </row>
    <row r="254" spans="1:7" ht="30">
      <c r="A254" s="241" t="s">
        <v>344</v>
      </c>
      <c r="B254" s="239" t="s">
        <v>480</v>
      </c>
      <c r="C254" s="239" t="s">
        <v>322</v>
      </c>
      <c r="D254" s="239" t="s">
        <v>310</v>
      </c>
      <c r="E254" s="239" t="s">
        <v>485</v>
      </c>
      <c r="F254" s="242"/>
      <c r="G254" s="237">
        <f>G255+G257+G258+G259+G260+G256</f>
        <v>17473</v>
      </c>
    </row>
    <row r="255" spans="1:7" ht="15">
      <c r="A255" s="240" t="s">
        <v>343</v>
      </c>
      <c r="B255" s="239" t="s">
        <v>480</v>
      </c>
      <c r="C255" s="239" t="s">
        <v>322</v>
      </c>
      <c r="D255" s="239" t="s">
        <v>310</v>
      </c>
      <c r="E255" s="239" t="s">
        <v>485</v>
      </c>
      <c r="F255" s="238" t="s">
        <v>342</v>
      </c>
      <c r="G255" s="237">
        <f>5272+72</f>
        <v>5344</v>
      </c>
    </row>
    <row r="256" spans="1:7" ht="30">
      <c r="A256" s="240" t="s">
        <v>341</v>
      </c>
      <c r="B256" s="239" t="s">
        <v>480</v>
      </c>
      <c r="C256" s="239" t="s">
        <v>322</v>
      </c>
      <c r="D256" s="239" t="s">
        <v>310</v>
      </c>
      <c r="E256" s="239" t="s">
        <v>485</v>
      </c>
      <c r="F256" s="238" t="s">
        <v>340</v>
      </c>
      <c r="G256" s="237">
        <v>8</v>
      </c>
    </row>
    <row r="257" spans="1:7" ht="30">
      <c r="A257" s="240" t="s">
        <v>339</v>
      </c>
      <c r="B257" s="239" t="s">
        <v>480</v>
      </c>
      <c r="C257" s="239" t="s">
        <v>322</v>
      </c>
      <c r="D257" s="239" t="s">
        <v>310</v>
      </c>
      <c r="E257" s="239" t="s">
        <v>485</v>
      </c>
      <c r="F257" s="238" t="s">
        <v>338</v>
      </c>
      <c r="G257" s="237">
        <v>551</v>
      </c>
    </row>
    <row r="258" spans="1:7" ht="30">
      <c r="A258" s="241" t="s">
        <v>337</v>
      </c>
      <c r="B258" s="239" t="s">
        <v>480</v>
      </c>
      <c r="C258" s="239" t="s">
        <v>322</v>
      </c>
      <c r="D258" s="239" t="s">
        <v>310</v>
      </c>
      <c r="E258" s="239" t="s">
        <v>485</v>
      </c>
      <c r="F258" s="238" t="s">
        <v>336</v>
      </c>
      <c r="G258" s="237">
        <v>11105</v>
      </c>
    </row>
    <row r="259" spans="1:7" ht="30">
      <c r="A259" s="240" t="s">
        <v>348</v>
      </c>
      <c r="B259" s="239" t="s">
        <v>480</v>
      </c>
      <c r="C259" s="239" t="s">
        <v>322</v>
      </c>
      <c r="D259" s="239" t="s">
        <v>310</v>
      </c>
      <c r="E259" s="239" t="s">
        <v>485</v>
      </c>
      <c r="F259" s="238" t="s">
        <v>347</v>
      </c>
      <c r="G259" s="237">
        <v>450</v>
      </c>
    </row>
    <row r="260" spans="1:7" ht="30">
      <c r="A260" s="240" t="s">
        <v>335</v>
      </c>
      <c r="B260" s="239" t="s">
        <v>480</v>
      </c>
      <c r="C260" s="239" t="s">
        <v>322</v>
      </c>
      <c r="D260" s="239" t="s">
        <v>310</v>
      </c>
      <c r="E260" s="239" t="s">
        <v>485</v>
      </c>
      <c r="F260" s="238" t="s">
        <v>332</v>
      </c>
      <c r="G260" s="237">
        <v>15</v>
      </c>
    </row>
    <row r="261" spans="1:7" ht="15">
      <c r="A261" s="241" t="s">
        <v>484</v>
      </c>
      <c r="B261" s="239" t="s">
        <v>480</v>
      </c>
      <c r="C261" s="239" t="s">
        <v>292</v>
      </c>
      <c r="D261" s="239"/>
      <c r="E261" s="239"/>
      <c r="F261" s="242"/>
      <c r="G261" s="237">
        <f>G262</f>
        <v>594</v>
      </c>
    </row>
    <row r="262" spans="1:7" ht="15">
      <c r="A262" s="241" t="s">
        <v>285</v>
      </c>
      <c r="B262" s="239" t="s">
        <v>480</v>
      </c>
      <c r="C262" s="239" t="s">
        <v>292</v>
      </c>
      <c r="D262" s="239" t="s">
        <v>286</v>
      </c>
      <c r="E262" s="239"/>
      <c r="F262" s="242"/>
      <c r="G262" s="237">
        <f>G263</f>
        <v>594</v>
      </c>
    </row>
    <row r="263" spans="1:7" ht="30">
      <c r="A263" s="241" t="s">
        <v>483</v>
      </c>
      <c r="B263" s="239" t="s">
        <v>480</v>
      </c>
      <c r="C263" s="239" t="s">
        <v>292</v>
      </c>
      <c r="D263" s="239" t="s">
        <v>286</v>
      </c>
      <c r="E263" s="239" t="s">
        <v>482</v>
      </c>
      <c r="F263" s="242"/>
      <c r="G263" s="237">
        <f>G264</f>
        <v>594</v>
      </c>
    </row>
    <row r="264" spans="1:7" ht="30">
      <c r="A264" s="243" t="s">
        <v>481</v>
      </c>
      <c r="B264" s="239" t="s">
        <v>480</v>
      </c>
      <c r="C264" s="239" t="s">
        <v>292</v>
      </c>
      <c r="D264" s="239" t="s">
        <v>286</v>
      </c>
      <c r="E264" s="239" t="s">
        <v>479</v>
      </c>
      <c r="F264" s="242"/>
      <c r="G264" s="237">
        <f>G265</f>
        <v>594</v>
      </c>
    </row>
    <row r="265" spans="1:7" ht="30">
      <c r="A265" s="241" t="s">
        <v>337</v>
      </c>
      <c r="B265" s="239" t="s">
        <v>480</v>
      </c>
      <c r="C265" s="239" t="s">
        <v>292</v>
      </c>
      <c r="D265" s="239" t="s">
        <v>286</v>
      </c>
      <c r="E265" s="239" t="s">
        <v>479</v>
      </c>
      <c r="F265" s="242" t="s">
        <v>336</v>
      </c>
      <c r="G265" s="237">
        <v>594</v>
      </c>
    </row>
    <row r="266" spans="1:7" ht="42.75">
      <c r="A266" s="251" t="s">
        <v>478</v>
      </c>
      <c r="B266" s="250" t="s">
        <v>468</v>
      </c>
      <c r="C266" s="266"/>
      <c r="D266" s="266"/>
      <c r="E266" s="266"/>
      <c r="F266" s="265"/>
      <c r="G266" s="248">
        <f>G267+G272</f>
        <v>20142</v>
      </c>
    </row>
    <row r="267" spans="1:7" ht="15">
      <c r="A267" s="241" t="s">
        <v>382</v>
      </c>
      <c r="B267" s="239" t="s">
        <v>468</v>
      </c>
      <c r="C267" s="239" t="s">
        <v>278</v>
      </c>
      <c r="D267" s="239"/>
      <c r="E267" s="239"/>
      <c r="F267" s="242"/>
      <c r="G267" s="237">
        <f>G268</f>
        <v>3194</v>
      </c>
    </row>
    <row r="268" spans="1:7" ht="15">
      <c r="A268" s="241" t="s">
        <v>273</v>
      </c>
      <c r="B268" s="239" t="s">
        <v>468</v>
      </c>
      <c r="C268" s="239" t="s">
        <v>278</v>
      </c>
      <c r="D268" s="239" t="s">
        <v>274</v>
      </c>
      <c r="E268" s="239"/>
      <c r="F268" s="242"/>
      <c r="G268" s="237">
        <f>G269</f>
        <v>3194</v>
      </c>
    </row>
    <row r="269" spans="1:7" ht="15">
      <c r="A269" s="241" t="s">
        <v>381</v>
      </c>
      <c r="B269" s="239" t="s">
        <v>468</v>
      </c>
      <c r="C269" s="239" t="s">
        <v>278</v>
      </c>
      <c r="D269" s="239" t="s">
        <v>274</v>
      </c>
      <c r="E269" s="239" t="s">
        <v>380</v>
      </c>
      <c r="F269" s="242"/>
      <c r="G269" s="237">
        <f>G270</f>
        <v>3194</v>
      </c>
    </row>
    <row r="270" spans="1:7" ht="30">
      <c r="A270" s="241" t="s">
        <v>344</v>
      </c>
      <c r="B270" s="239" t="s">
        <v>468</v>
      </c>
      <c r="C270" s="239" t="s">
        <v>278</v>
      </c>
      <c r="D270" s="239" t="s">
        <v>274</v>
      </c>
      <c r="E270" s="239" t="s">
        <v>379</v>
      </c>
      <c r="F270" s="242"/>
      <c r="G270" s="237">
        <f>G271</f>
        <v>3194</v>
      </c>
    </row>
    <row r="271" spans="1:7" ht="60">
      <c r="A271" s="240" t="s">
        <v>372</v>
      </c>
      <c r="B271" s="239" t="s">
        <v>468</v>
      </c>
      <c r="C271" s="239" t="s">
        <v>278</v>
      </c>
      <c r="D271" s="239" t="s">
        <v>274</v>
      </c>
      <c r="E271" s="239" t="s">
        <v>379</v>
      </c>
      <c r="F271" s="242" t="s">
        <v>370</v>
      </c>
      <c r="G271" s="237">
        <f>2826+243+125</f>
        <v>3194</v>
      </c>
    </row>
    <row r="272" spans="1:7" ht="15">
      <c r="A272" s="241" t="s">
        <v>390</v>
      </c>
      <c r="B272" s="239" t="s">
        <v>468</v>
      </c>
      <c r="C272" s="239" t="s">
        <v>248</v>
      </c>
      <c r="D272" s="239"/>
      <c r="E272" s="239"/>
      <c r="F272" s="242"/>
      <c r="G272" s="237">
        <f>G273+G285+G281</f>
        <v>16948</v>
      </c>
    </row>
    <row r="273" spans="1:7" ht="15">
      <c r="A273" s="241" t="s">
        <v>477</v>
      </c>
      <c r="B273" s="239" t="s">
        <v>468</v>
      </c>
      <c r="C273" s="239" t="s">
        <v>248</v>
      </c>
      <c r="D273" s="239" t="s">
        <v>246</v>
      </c>
      <c r="E273" s="239"/>
      <c r="F273" s="242"/>
      <c r="G273" s="237">
        <f>G274</f>
        <v>6050</v>
      </c>
    </row>
    <row r="274" spans="1:7" ht="30">
      <c r="A274" s="241" t="s">
        <v>361</v>
      </c>
      <c r="B274" s="239" t="s">
        <v>468</v>
      </c>
      <c r="C274" s="239" t="s">
        <v>248</v>
      </c>
      <c r="D274" s="239" t="s">
        <v>246</v>
      </c>
      <c r="E274" s="239" t="s">
        <v>360</v>
      </c>
      <c r="F274" s="242"/>
      <c r="G274" s="237">
        <f>G275+G279</f>
        <v>6050</v>
      </c>
    </row>
    <row r="275" spans="1:7" ht="45">
      <c r="A275" s="241" t="s">
        <v>578</v>
      </c>
      <c r="B275" s="239" t="s">
        <v>468</v>
      </c>
      <c r="C275" s="239" t="s">
        <v>248</v>
      </c>
      <c r="D275" s="239" t="s">
        <v>246</v>
      </c>
      <c r="E275" s="239" t="s">
        <v>388</v>
      </c>
      <c r="F275" s="242"/>
      <c r="G275" s="237">
        <f>G276</f>
        <v>6000</v>
      </c>
    </row>
    <row r="276" spans="1:7" ht="45">
      <c r="A276" s="241" t="s">
        <v>476</v>
      </c>
      <c r="B276" s="239" t="s">
        <v>468</v>
      </c>
      <c r="C276" s="239" t="s">
        <v>248</v>
      </c>
      <c r="D276" s="239" t="s">
        <v>246</v>
      </c>
      <c r="E276" s="239" t="s">
        <v>475</v>
      </c>
      <c r="F276" s="242"/>
      <c r="G276" s="237">
        <f>G277+G278</f>
        <v>6000</v>
      </c>
    </row>
    <row r="277" spans="1:7" ht="30">
      <c r="A277" s="241" t="s">
        <v>337</v>
      </c>
      <c r="B277" s="239" t="s">
        <v>468</v>
      </c>
      <c r="C277" s="239" t="s">
        <v>248</v>
      </c>
      <c r="D277" s="239" t="s">
        <v>246</v>
      </c>
      <c r="E277" s="239" t="s">
        <v>474</v>
      </c>
      <c r="F277" s="242" t="s">
        <v>336</v>
      </c>
      <c r="G277" s="237">
        <v>5500</v>
      </c>
    </row>
    <row r="278" spans="1:7" ht="30">
      <c r="A278" s="241" t="s">
        <v>356</v>
      </c>
      <c r="B278" s="239" t="s">
        <v>468</v>
      </c>
      <c r="C278" s="239" t="s">
        <v>248</v>
      </c>
      <c r="D278" s="239" t="s">
        <v>246</v>
      </c>
      <c r="E278" s="239" t="s">
        <v>474</v>
      </c>
      <c r="F278" s="242" t="s">
        <v>354</v>
      </c>
      <c r="G278" s="237">
        <v>500</v>
      </c>
    </row>
    <row r="279" spans="1:7" ht="45">
      <c r="A279" s="241" t="s">
        <v>644</v>
      </c>
      <c r="B279" s="239" t="s">
        <v>468</v>
      </c>
      <c r="C279" s="239" t="s">
        <v>248</v>
      </c>
      <c r="D279" s="239" t="s">
        <v>246</v>
      </c>
      <c r="E279" s="239" t="s">
        <v>643</v>
      </c>
      <c r="F279" s="242"/>
      <c r="G279" s="237">
        <f>G280</f>
        <v>50</v>
      </c>
    </row>
    <row r="280" spans="1:7" ht="30">
      <c r="A280" s="241" t="s">
        <v>337</v>
      </c>
      <c r="B280" s="239" t="s">
        <v>468</v>
      </c>
      <c r="C280" s="239" t="s">
        <v>248</v>
      </c>
      <c r="D280" s="239" t="s">
        <v>246</v>
      </c>
      <c r="E280" s="239" t="s">
        <v>642</v>
      </c>
      <c r="F280" s="242" t="s">
        <v>336</v>
      </c>
      <c r="G280" s="237">
        <v>50</v>
      </c>
    </row>
    <row r="281" spans="1:7" ht="15">
      <c r="A281" s="241" t="s">
        <v>243</v>
      </c>
      <c r="B281" s="239" t="s">
        <v>468</v>
      </c>
      <c r="C281" s="239" t="s">
        <v>248</v>
      </c>
      <c r="D281" s="239" t="s">
        <v>244</v>
      </c>
      <c r="E281" s="239"/>
      <c r="F281" s="242"/>
      <c r="G281" s="237">
        <f>G283</f>
        <v>6551</v>
      </c>
    </row>
    <row r="282" spans="1:7" ht="45">
      <c r="A282" s="240" t="s">
        <v>473</v>
      </c>
      <c r="B282" s="239" t="s">
        <v>468</v>
      </c>
      <c r="C282" s="239" t="s">
        <v>248</v>
      </c>
      <c r="D282" s="239" t="s">
        <v>244</v>
      </c>
      <c r="E282" s="239" t="s">
        <v>472</v>
      </c>
      <c r="F282" s="242"/>
      <c r="G282" s="237">
        <f>G283</f>
        <v>6551</v>
      </c>
    </row>
    <row r="283" spans="1:7" ht="30">
      <c r="A283" s="241" t="s">
        <v>344</v>
      </c>
      <c r="B283" s="239" t="s">
        <v>468</v>
      </c>
      <c r="C283" s="239" t="s">
        <v>248</v>
      </c>
      <c r="D283" s="239" t="s">
        <v>244</v>
      </c>
      <c r="E283" s="239" t="s">
        <v>471</v>
      </c>
      <c r="F283" s="242"/>
      <c r="G283" s="237">
        <f>G284</f>
        <v>6551</v>
      </c>
    </row>
    <row r="284" spans="1:7" ht="60">
      <c r="A284" s="240" t="s">
        <v>372</v>
      </c>
      <c r="B284" s="239" t="s">
        <v>468</v>
      </c>
      <c r="C284" s="239" t="s">
        <v>248</v>
      </c>
      <c r="D284" s="239" t="s">
        <v>244</v>
      </c>
      <c r="E284" s="239" t="s">
        <v>471</v>
      </c>
      <c r="F284" s="242" t="s">
        <v>370</v>
      </c>
      <c r="G284" s="237">
        <f>9147-2659+63</f>
        <v>6551</v>
      </c>
    </row>
    <row r="285" spans="1:7" ht="30">
      <c r="A285" s="241" t="s">
        <v>470</v>
      </c>
      <c r="B285" s="239" t="s">
        <v>468</v>
      </c>
      <c r="C285" s="239" t="s">
        <v>248</v>
      </c>
      <c r="D285" s="239" t="s">
        <v>242</v>
      </c>
      <c r="E285" s="239"/>
      <c r="F285" s="242"/>
      <c r="G285" s="237">
        <f>G286+G294</f>
        <v>4347</v>
      </c>
    </row>
    <row r="286" spans="1:7" ht="45">
      <c r="A286" s="243" t="s">
        <v>353</v>
      </c>
      <c r="B286" s="239" t="s">
        <v>468</v>
      </c>
      <c r="C286" s="239" t="s">
        <v>248</v>
      </c>
      <c r="D286" s="239" t="s">
        <v>242</v>
      </c>
      <c r="E286" s="239" t="s">
        <v>352</v>
      </c>
      <c r="F286" s="242"/>
      <c r="G286" s="237">
        <f>G287</f>
        <v>2305</v>
      </c>
    </row>
    <row r="287" spans="1:7" ht="15">
      <c r="A287" s="243" t="s">
        <v>351</v>
      </c>
      <c r="B287" s="239" t="s">
        <v>468</v>
      </c>
      <c r="C287" s="239" t="s">
        <v>248</v>
      </c>
      <c r="D287" s="239" t="s">
        <v>242</v>
      </c>
      <c r="E287" s="239" t="s">
        <v>346</v>
      </c>
      <c r="F287" s="242"/>
      <c r="G287" s="237">
        <f>G288+G291+G292+G293+G289+G290</f>
        <v>2305</v>
      </c>
    </row>
    <row r="288" spans="1:7" ht="15">
      <c r="A288" s="240" t="s">
        <v>343</v>
      </c>
      <c r="B288" s="239" t="s">
        <v>468</v>
      </c>
      <c r="C288" s="239" t="s">
        <v>248</v>
      </c>
      <c r="D288" s="239" t="s">
        <v>242</v>
      </c>
      <c r="E288" s="239" t="s">
        <v>346</v>
      </c>
      <c r="F288" s="238" t="s">
        <v>350</v>
      </c>
      <c r="G288" s="237">
        <f>1979+27</f>
        <v>2006</v>
      </c>
    </row>
    <row r="289" spans="1:7" ht="30">
      <c r="A289" s="240" t="s">
        <v>341</v>
      </c>
      <c r="B289" s="239" t="s">
        <v>468</v>
      </c>
      <c r="C289" s="239" t="s">
        <v>248</v>
      </c>
      <c r="D289" s="239" t="s">
        <v>242</v>
      </c>
      <c r="E289" s="239" t="s">
        <v>346</v>
      </c>
      <c r="F289" s="238" t="s">
        <v>349</v>
      </c>
      <c r="G289" s="237">
        <v>2</v>
      </c>
    </row>
    <row r="290" spans="1:7" ht="30">
      <c r="A290" s="240" t="s">
        <v>339</v>
      </c>
      <c r="B290" s="239" t="s">
        <v>468</v>
      </c>
      <c r="C290" s="239" t="s">
        <v>248</v>
      </c>
      <c r="D290" s="239" t="s">
        <v>242</v>
      </c>
      <c r="E290" s="239" t="s">
        <v>346</v>
      </c>
      <c r="F290" s="238" t="s">
        <v>338</v>
      </c>
      <c r="G290" s="237">
        <v>39</v>
      </c>
    </row>
    <row r="291" spans="1:7" ht="30">
      <c r="A291" s="241" t="s">
        <v>337</v>
      </c>
      <c r="B291" s="239" t="s">
        <v>468</v>
      </c>
      <c r="C291" s="239" t="s">
        <v>248</v>
      </c>
      <c r="D291" s="239" t="s">
        <v>242</v>
      </c>
      <c r="E291" s="239" t="s">
        <v>346</v>
      </c>
      <c r="F291" s="238" t="s">
        <v>336</v>
      </c>
      <c r="G291" s="237">
        <v>223</v>
      </c>
    </row>
    <row r="292" spans="1:7" ht="30">
      <c r="A292" s="240" t="s">
        <v>348</v>
      </c>
      <c r="B292" s="239" t="s">
        <v>468</v>
      </c>
      <c r="C292" s="239" t="s">
        <v>248</v>
      </c>
      <c r="D292" s="239" t="s">
        <v>242</v>
      </c>
      <c r="E292" s="239" t="s">
        <v>346</v>
      </c>
      <c r="F292" s="238" t="s">
        <v>347</v>
      </c>
      <c r="G292" s="237">
        <v>35</v>
      </c>
    </row>
    <row r="293" spans="1:7" ht="30">
      <c r="A293" s="240" t="s">
        <v>335</v>
      </c>
      <c r="B293" s="239" t="s">
        <v>468</v>
      </c>
      <c r="C293" s="239" t="s">
        <v>248</v>
      </c>
      <c r="D293" s="239" t="s">
        <v>242</v>
      </c>
      <c r="E293" s="239" t="s">
        <v>346</v>
      </c>
      <c r="F293" s="238" t="s">
        <v>332</v>
      </c>
      <c r="G293" s="237">
        <v>0</v>
      </c>
    </row>
    <row r="294" spans="1:7" ht="90">
      <c r="A294" s="241" t="s">
        <v>345</v>
      </c>
      <c r="B294" s="239" t="s">
        <v>468</v>
      </c>
      <c r="C294" s="239" t="s">
        <v>248</v>
      </c>
      <c r="D294" s="239" t="s">
        <v>242</v>
      </c>
      <c r="E294" s="239" t="s">
        <v>469</v>
      </c>
      <c r="F294" s="242"/>
      <c r="G294" s="237">
        <f>G295</f>
        <v>2042</v>
      </c>
    </row>
    <row r="295" spans="1:7" ht="30">
      <c r="A295" s="241" t="s">
        <v>344</v>
      </c>
      <c r="B295" s="239" t="s">
        <v>468</v>
      </c>
      <c r="C295" s="239" t="s">
        <v>248</v>
      </c>
      <c r="D295" s="239" t="s">
        <v>242</v>
      </c>
      <c r="E295" s="239" t="s">
        <v>427</v>
      </c>
      <c r="F295" s="242"/>
      <c r="G295" s="237">
        <f>G296+G297+G298+G299+G300</f>
        <v>2042</v>
      </c>
    </row>
    <row r="296" spans="1:7" ht="15">
      <c r="A296" s="240" t="s">
        <v>343</v>
      </c>
      <c r="B296" s="239" t="s">
        <v>468</v>
      </c>
      <c r="C296" s="239" t="s">
        <v>248</v>
      </c>
      <c r="D296" s="239" t="s">
        <v>242</v>
      </c>
      <c r="E296" s="239" t="s">
        <v>427</v>
      </c>
      <c r="F296" s="238" t="s">
        <v>342</v>
      </c>
      <c r="G296" s="237">
        <f>1846+25</f>
        <v>1871</v>
      </c>
    </row>
    <row r="297" spans="1:7" ht="30">
      <c r="A297" s="240" t="s">
        <v>339</v>
      </c>
      <c r="B297" s="239" t="s">
        <v>468</v>
      </c>
      <c r="C297" s="239" t="s">
        <v>248</v>
      </c>
      <c r="D297" s="239" t="s">
        <v>242</v>
      </c>
      <c r="E297" s="239" t="s">
        <v>427</v>
      </c>
      <c r="F297" s="238" t="s">
        <v>338</v>
      </c>
      <c r="G297" s="237">
        <v>89</v>
      </c>
    </row>
    <row r="298" spans="1:7" ht="30">
      <c r="A298" s="241" t="s">
        <v>337</v>
      </c>
      <c r="B298" s="239" t="s">
        <v>468</v>
      </c>
      <c r="C298" s="239" t="s">
        <v>248</v>
      </c>
      <c r="D298" s="239" t="s">
        <v>242</v>
      </c>
      <c r="E298" s="239" t="s">
        <v>427</v>
      </c>
      <c r="F298" s="238" t="s">
        <v>336</v>
      </c>
      <c r="G298" s="237">
        <v>78</v>
      </c>
    </row>
    <row r="299" spans="1:7" ht="30">
      <c r="A299" s="240" t="s">
        <v>348</v>
      </c>
      <c r="B299" s="239" t="s">
        <v>468</v>
      </c>
      <c r="C299" s="239" t="s">
        <v>248</v>
      </c>
      <c r="D299" s="239" t="s">
        <v>242</v>
      </c>
      <c r="E299" s="239" t="s">
        <v>427</v>
      </c>
      <c r="F299" s="238" t="s">
        <v>347</v>
      </c>
      <c r="G299" s="237">
        <v>4</v>
      </c>
    </row>
    <row r="300" spans="1:7" ht="30">
      <c r="A300" s="240" t="s">
        <v>335</v>
      </c>
      <c r="B300" s="239" t="s">
        <v>468</v>
      </c>
      <c r="C300" s="239" t="s">
        <v>248</v>
      </c>
      <c r="D300" s="239" t="s">
        <v>242</v>
      </c>
      <c r="E300" s="239" t="s">
        <v>427</v>
      </c>
      <c r="F300" s="238" t="s">
        <v>332</v>
      </c>
      <c r="G300" s="237">
        <f>3.2-3.2</f>
        <v>0</v>
      </c>
    </row>
    <row r="301" spans="1:7" ht="42.75">
      <c r="A301" s="251" t="s">
        <v>467</v>
      </c>
      <c r="B301" s="250" t="s">
        <v>456</v>
      </c>
      <c r="C301" s="266"/>
      <c r="D301" s="266"/>
      <c r="E301" s="266"/>
      <c r="F301" s="265"/>
      <c r="G301" s="248">
        <f>G302+G315</f>
        <v>12397.64625</v>
      </c>
    </row>
    <row r="302" spans="1:7" ht="30">
      <c r="A302" s="241" t="s">
        <v>466</v>
      </c>
      <c r="B302" s="239" t="s">
        <v>456</v>
      </c>
      <c r="C302" s="239" t="s">
        <v>308</v>
      </c>
      <c r="D302" s="239"/>
      <c r="E302" s="239"/>
      <c r="F302" s="242"/>
      <c r="G302" s="237">
        <f>G303+G311</f>
        <v>12062.64625</v>
      </c>
    </row>
    <row r="303" spans="1:7" ht="47.25">
      <c r="A303" s="264" t="s">
        <v>303</v>
      </c>
      <c r="B303" s="239" t="s">
        <v>456</v>
      </c>
      <c r="C303" s="239" t="s">
        <v>308</v>
      </c>
      <c r="D303" s="239" t="s">
        <v>304</v>
      </c>
      <c r="E303" s="239" t="s">
        <v>464</v>
      </c>
      <c r="F303" s="242"/>
      <c r="G303" s="237">
        <f>G305+G308+G307+G309+G310+G306</f>
        <v>11862.64625</v>
      </c>
    </row>
    <row r="304" spans="1:7" ht="24" customHeight="1">
      <c r="A304" s="241" t="s">
        <v>465</v>
      </c>
      <c r="B304" s="239" t="s">
        <v>456</v>
      </c>
      <c r="C304" s="239" t="s">
        <v>308</v>
      </c>
      <c r="D304" s="239" t="s">
        <v>304</v>
      </c>
      <c r="E304" s="239" t="s">
        <v>463</v>
      </c>
      <c r="F304" s="242"/>
      <c r="G304" s="237">
        <f>G305+G306+G307+G308+G309+G310</f>
        <v>11862.64625</v>
      </c>
    </row>
    <row r="305" spans="1:7" ht="15">
      <c r="A305" s="240" t="s">
        <v>343</v>
      </c>
      <c r="B305" s="239" t="s">
        <v>456</v>
      </c>
      <c r="C305" s="239" t="s">
        <v>308</v>
      </c>
      <c r="D305" s="239" t="s">
        <v>304</v>
      </c>
      <c r="E305" s="239" t="s">
        <v>463</v>
      </c>
      <c r="F305" s="238" t="s">
        <v>342</v>
      </c>
      <c r="G305" s="237">
        <f>(9059-212)*1.01375</f>
        <v>8968.64625</v>
      </c>
    </row>
    <row r="306" spans="1:7" ht="30">
      <c r="A306" s="240" t="s">
        <v>341</v>
      </c>
      <c r="B306" s="239" t="s">
        <v>456</v>
      </c>
      <c r="C306" s="239" t="s">
        <v>308</v>
      </c>
      <c r="D306" s="239" t="s">
        <v>304</v>
      </c>
      <c r="E306" s="239" t="s">
        <v>463</v>
      </c>
      <c r="F306" s="238" t="s">
        <v>340</v>
      </c>
      <c r="G306" s="237">
        <v>0</v>
      </c>
    </row>
    <row r="307" spans="1:7" ht="30">
      <c r="A307" s="240" t="s">
        <v>339</v>
      </c>
      <c r="B307" s="239" t="s">
        <v>456</v>
      </c>
      <c r="C307" s="239" t="s">
        <v>308</v>
      </c>
      <c r="D307" s="239" t="s">
        <v>304</v>
      </c>
      <c r="E307" s="239" t="s">
        <v>463</v>
      </c>
      <c r="F307" s="238" t="s">
        <v>338</v>
      </c>
      <c r="G307" s="237">
        <v>388</v>
      </c>
    </row>
    <row r="308" spans="1:7" ht="30">
      <c r="A308" s="241" t="s">
        <v>337</v>
      </c>
      <c r="B308" s="239" t="s">
        <v>456</v>
      </c>
      <c r="C308" s="239" t="s">
        <v>308</v>
      </c>
      <c r="D308" s="239" t="s">
        <v>304</v>
      </c>
      <c r="E308" s="239" t="s">
        <v>463</v>
      </c>
      <c r="F308" s="238" t="s">
        <v>336</v>
      </c>
      <c r="G308" s="237">
        <v>2401</v>
      </c>
    </row>
    <row r="309" spans="1:7" ht="30">
      <c r="A309" s="240" t="s">
        <v>348</v>
      </c>
      <c r="B309" s="239" t="s">
        <v>456</v>
      </c>
      <c r="C309" s="239" t="s">
        <v>308</v>
      </c>
      <c r="D309" s="239" t="s">
        <v>304</v>
      </c>
      <c r="E309" s="239" t="s">
        <v>463</v>
      </c>
      <c r="F309" s="238" t="s">
        <v>347</v>
      </c>
      <c r="G309" s="237">
        <v>96</v>
      </c>
    </row>
    <row r="310" spans="1:7" ht="30">
      <c r="A310" s="240" t="s">
        <v>335</v>
      </c>
      <c r="B310" s="239" t="s">
        <v>456</v>
      </c>
      <c r="C310" s="239" t="s">
        <v>308</v>
      </c>
      <c r="D310" s="239" t="s">
        <v>304</v>
      </c>
      <c r="E310" s="239" t="s">
        <v>463</v>
      </c>
      <c r="F310" s="238" t="s">
        <v>332</v>
      </c>
      <c r="G310" s="237">
        <v>9</v>
      </c>
    </row>
    <row r="311" spans="1:7" ht="30">
      <c r="A311" s="241" t="s">
        <v>462</v>
      </c>
      <c r="B311" s="239" t="s">
        <v>456</v>
      </c>
      <c r="C311" s="239" t="s">
        <v>308</v>
      </c>
      <c r="D311" s="239" t="s">
        <v>304</v>
      </c>
      <c r="E311" s="239" t="s">
        <v>409</v>
      </c>
      <c r="F311" s="242"/>
      <c r="G311" s="237">
        <f>G312</f>
        <v>200</v>
      </c>
    </row>
    <row r="312" spans="1:7" ht="60">
      <c r="A312" s="243" t="s">
        <v>461</v>
      </c>
      <c r="B312" s="239" t="s">
        <v>456</v>
      </c>
      <c r="C312" s="239" t="s">
        <v>308</v>
      </c>
      <c r="D312" s="239" t="s">
        <v>304</v>
      </c>
      <c r="E312" s="239" t="s">
        <v>460</v>
      </c>
      <c r="F312" s="242"/>
      <c r="G312" s="237">
        <f>G313</f>
        <v>200</v>
      </c>
    </row>
    <row r="313" spans="1:7" ht="30">
      <c r="A313" s="241" t="s">
        <v>337</v>
      </c>
      <c r="B313" s="239" t="s">
        <v>456</v>
      </c>
      <c r="C313" s="239" t="s">
        <v>308</v>
      </c>
      <c r="D313" s="239" t="s">
        <v>304</v>
      </c>
      <c r="E313" s="239" t="s">
        <v>460</v>
      </c>
      <c r="F313" s="242" t="s">
        <v>336</v>
      </c>
      <c r="G313" s="237">
        <v>200</v>
      </c>
    </row>
    <row r="314" spans="1:7" ht="15">
      <c r="A314" s="241" t="s">
        <v>459</v>
      </c>
      <c r="B314" s="239" t="s">
        <v>456</v>
      </c>
      <c r="C314" s="239" t="s">
        <v>302</v>
      </c>
      <c r="D314" s="239"/>
      <c r="E314" s="239"/>
      <c r="F314" s="242"/>
      <c r="G314" s="237">
        <f>G315</f>
        <v>335</v>
      </c>
    </row>
    <row r="315" spans="1:7" ht="15">
      <c r="A315" s="241" t="s">
        <v>458</v>
      </c>
      <c r="B315" s="239" t="s">
        <v>456</v>
      </c>
      <c r="C315" s="239" t="s">
        <v>302</v>
      </c>
      <c r="D315" s="239" t="s">
        <v>300</v>
      </c>
      <c r="E315" s="239"/>
      <c r="F315" s="242"/>
      <c r="G315" s="237">
        <f>G316</f>
        <v>335</v>
      </c>
    </row>
    <row r="316" spans="1:7" ht="30">
      <c r="A316" s="241" t="s">
        <v>457</v>
      </c>
      <c r="B316" s="239" t="s">
        <v>456</v>
      </c>
      <c r="C316" s="239" t="s">
        <v>302</v>
      </c>
      <c r="D316" s="239" t="s">
        <v>300</v>
      </c>
      <c r="E316" s="239" t="s">
        <v>455</v>
      </c>
      <c r="F316" s="242"/>
      <c r="G316" s="237">
        <f>G317</f>
        <v>335</v>
      </c>
    </row>
    <row r="317" spans="1:7" ht="30">
      <c r="A317" s="241" t="s">
        <v>337</v>
      </c>
      <c r="B317" s="239" t="s">
        <v>456</v>
      </c>
      <c r="C317" s="239" t="s">
        <v>302</v>
      </c>
      <c r="D317" s="239" t="s">
        <v>300</v>
      </c>
      <c r="E317" s="239" t="s">
        <v>455</v>
      </c>
      <c r="F317" s="242" t="s">
        <v>336</v>
      </c>
      <c r="G317" s="237">
        <v>335</v>
      </c>
    </row>
    <row r="318" spans="1:7" ht="42.75">
      <c r="A318" s="251" t="s">
        <v>454</v>
      </c>
      <c r="B318" s="250" t="s">
        <v>385</v>
      </c>
      <c r="C318" s="239"/>
      <c r="D318" s="239"/>
      <c r="E318" s="239"/>
      <c r="F318" s="242"/>
      <c r="G318" s="248">
        <f>G319+G388+G404+G381</f>
        <v>629808.2000000002</v>
      </c>
    </row>
    <row r="319" spans="1:7" ht="15">
      <c r="A319" s="241" t="s">
        <v>382</v>
      </c>
      <c r="B319" s="239" t="s">
        <v>385</v>
      </c>
      <c r="C319" s="239" t="s">
        <v>278</v>
      </c>
      <c r="D319" s="239"/>
      <c r="E319" s="239"/>
      <c r="F319" s="242"/>
      <c r="G319" s="237">
        <f>G320+G328+G346+G352</f>
        <v>588080.1000000001</v>
      </c>
    </row>
    <row r="320" spans="1:7" ht="15">
      <c r="A320" s="241" t="s">
        <v>275</v>
      </c>
      <c r="B320" s="239" t="s">
        <v>385</v>
      </c>
      <c r="C320" s="239" t="s">
        <v>278</v>
      </c>
      <c r="D320" s="239" t="s">
        <v>276</v>
      </c>
      <c r="E320" s="239"/>
      <c r="F320" s="242"/>
      <c r="G320" s="237">
        <f>G321+G325</f>
        <v>216116.9</v>
      </c>
    </row>
    <row r="321" spans="1:7" ht="15">
      <c r="A321" s="241" t="s">
        <v>453</v>
      </c>
      <c r="B321" s="239" t="s">
        <v>385</v>
      </c>
      <c r="C321" s="239" t="s">
        <v>278</v>
      </c>
      <c r="D321" s="239" t="s">
        <v>276</v>
      </c>
      <c r="E321" s="239" t="s">
        <v>452</v>
      </c>
      <c r="F321" s="242"/>
      <c r="G321" s="237">
        <f>G322+G324</f>
        <v>215723</v>
      </c>
    </row>
    <row r="322" spans="1:7" ht="30">
      <c r="A322" s="241" t="s">
        <v>344</v>
      </c>
      <c r="B322" s="239" t="s">
        <v>385</v>
      </c>
      <c r="C322" s="239" t="s">
        <v>278</v>
      </c>
      <c r="D322" s="239" t="s">
        <v>276</v>
      </c>
      <c r="E322" s="239" t="s">
        <v>451</v>
      </c>
      <c r="F322" s="242"/>
      <c r="G322" s="237">
        <f>G323</f>
        <v>215723</v>
      </c>
    </row>
    <row r="323" spans="1:7" ht="60">
      <c r="A323" s="240" t="s">
        <v>372</v>
      </c>
      <c r="B323" s="239" t="s">
        <v>385</v>
      </c>
      <c r="C323" s="239" t="s">
        <v>278</v>
      </c>
      <c r="D323" s="239" t="s">
        <v>276</v>
      </c>
      <c r="E323" s="239" t="s">
        <v>451</v>
      </c>
      <c r="F323" s="238" t="s">
        <v>370</v>
      </c>
      <c r="G323" s="237">
        <f>165406+49654+663</f>
        <v>215723</v>
      </c>
    </row>
    <row r="324" spans="1:7" ht="30">
      <c r="A324" s="241" t="s">
        <v>356</v>
      </c>
      <c r="B324" s="239" t="s">
        <v>385</v>
      </c>
      <c r="C324" s="239" t="s">
        <v>278</v>
      </c>
      <c r="D324" s="239" t="s">
        <v>276</v>
      </c>
      <c r="E324" s="239" t="s">
        <v>451</v>
      </c>
      <c r="F324" s="238" t="s">
        <v>354</v>
      </c>
      <c r="G324" s="237">
        <v>0</v>
      </c>
    </row>
    <row r="325" spans="1:7" ht="105">
      <c r="A325" s="241" t="s">
        <v>398</v>
      </c>
      <c r="B325" s="239" t="s">
        <v>385</v>
      </c>
      <c r="C325" s="239" t="s">
        <v>278</v>
      </c>
      <c r="D325" s="239" t="s">
        <v>276</v>
      </c>
      <c r="E325" s="239" t="s">
        <v>397</v>
      </c>
      <c r="F325" s="242"/>
      <c r="G325" s="237">
        <f>G326</f>
        <v>393.9</v>
      </c>
    </row>
    <row r="326" spans="1:7" ht="45">
      <c r="A326" s="262" t="s">
        <v>450</v>
      </c>
      <c r="B326" s="239" t="s">
        <v>385</v>
      </c>
      <c r="C326" s="239" t="s">
        <v>278</v>
      </c>
      <c r="D326" s="239" t="s">
        <v>276</v>
      </c>
      <c r="E326" s="239" t="s">
        <v>449</v>
      </c>
      <c r="F326" s="242"/>
      <c r="G326" s="237">
        <f>G327</f>
        <v>393.9</v>
      </c>
    </row>
    <row r="327" spans="1:7" ht="18.75" customHeight="1">
      <c r="A327" s="241" t="s">
        <v>356</v>
      </c>
      <c r="B327" s="239" t="s">
        <v>385</v>
      </c>
      <c r="C327" s="239" t="s">
        <v>278</v>
      </c>
      <c r="D327" s="239" t="s">
        <v>276</v>
      </c>
      <c r="E327" s="239" t="s">
        <v>449</v>
      </c>
      <c r="F327" s="242" t="s">
        <v>354</v>
      </c>
      <c r="G327" s="237">
        <v>393.9</v>
      </c>
    </row>
    <row r="328" spans="1:7" ht="15">
      <c r="A328" s="241" t="s">
        <v>273</v>
      </c>
      <c r="B328" s="239" t="s">
        <v>385</v>
      </c>
      <c r="C328" s="239" t="s">
        <v>278</v>
      </c>
      <c r="D328" s="239" t="s">
        <v>274</v>
      </c>
      <c r="E328" s="239"/>
      <c r="F328" s="242"/>
      <c r="G328" s="237">
        <f>G329+G333+G336</f>
        <v>331101.9</v>
      </c>
    </row>
    <row r="329" spans="1:7" ht="30">
      <c r="A329" s="241" t="s">
        <v>448</v>
      </c>
      <c r="B329" s="239" t="s">
        <v>385</v>
      </c>
      <c r="C329" s="239" t="s">
        <v>278</v>
      </c>
      <c r="D329" s="239" t="s">
        <v>274</v>
      </c>
      <c r="E329" s="239" t="s">
        <v>447</v>
      </c>
      <c r="F329" s="242"/>
      <c r="G329" s="237">
        <f>G330</f>
        <v>55319</v>
      </c>
    </row>
    <row r="330" spans="1:7" ht="30">
      <c r="A330" s="241" t="s">
        <v>344</v>
      </c>
      <c r="B330" s="239" t="s">
        <v>385</v>
      </c>
      <c r="C330" s="239" t="s">
        <v>278</v>
      </c>
      <c r="D330" s="239" t="s">
        <v>274</v>
      </c>
      <c r="E330" s="239" t="s">
        <v>446</v>
      </c>
      <c r="F330" s="242"/>
      <c r="G330" s="237">
        <f>G331+G332</f>
        <v>55319</v>
      </c>
    </row>
    <row r="331" spans="1:7" ht="60">
      <c r="A331" s="240" t="s">
        <v>364</v>
      </c>
      <c r="B331" s="239" t="s">
        <v>385</v>
      </c>
      <c r="C331" s="239" t="s">
        <v>278</v>
      </c>
      <c r="D331" s="239" t="s">
        <v>274</v>
      </c>
      <c r="E331" s="239" t="s">
        <v>446</v>
      </c>
      <c r="F331" s="238" t="s">
        <v>362</v>
      </c>
      <c r="G331" s="237">
        <v>8460</v>
      </c>
    </row>
    <row r="332" spans="1:7" ht="60">
      <c r="A332" s="240" t="s">
        <v>372</v>
      </c>
      <c r="B332" s="239" t="s">
        <v>385</v>
      </c>
      <c r="C332" s="239" t="s">
        <v>278</v>
      </c>
      <c r="D332" s="239" t="s">
        <v>274</v>
      </c>
      <c r="E332" s="239" t="s">
        <v>446</v>
      </c>
      <c r="F332" s="242" t="s">
        <v>370</v>
      </c>
      <c r="G332" s="237">
        <v>46859</v>
      </c>
    </row>
    <row r="333" spans="1:7" ht="15">
      <c r="A333" s="241" t="s">
        <v>381</v>
      </c>
      <c r="B333" s="239" t="s">
        <v>385</v>
      </c>
      <c r="C333" s="239" t="s">
        <v>278</v>
      </c>
      <c r="D333" s="239" t="s">
        <v>274</v>
      </c>
      <c r="E333" s="239" t="s">
        <v>380</v>
      </c>
      <c r="F333" s="242"/>
      <c r="G333" s="237">
        <f>G334</f>
        <v>50744</v>
      </c>
    </row>
    <row r="334" spans="1:7" ht="30">
      <c r="A334" s="241" t="s">
        <v>344</v>
      </c>
      <c r="B334" s="239" t="s">
        <v>385</v>
      </c>
      <c r="C334" s="239" t="s">
        <v>278</v>
      </c>
      <c r="D334" s="239" t="s">
        <v>274</v>
      </c>
      <c r="E334" s="239" t="s">
        <v>379</v>
      </c>
      <c r="F334" s="242"/>
      <c r="G334" s="237">
        <f>G335</f>
        <v>50744</v>
      </c>
    </row>
    <row r="335" spans="1:7" ht="60">
      <c r="A335" s="240" t="s">
        <v>372</v>
      </c>
      <c r="B335" s="239" t="s">
        <v>385</v>
      </c>
      <c r="C335" s="239" t="s">
        <v>278</v>
      </c>
      <c r="D335" s="239" t="s">
        <v>274</v>
      </c>
      <c r="E335" s="239" t="s">
        <v>379</v>
      </c>
      <c r="F335" s="242" t="s">
        <v>370</v>
      </c>
      <c r="G335" s="237">
        <f>46594+3949+201</f>
        <v>50744</v>
      </c>
    </row>
    <row r="336" spans="1:7" ht="30">
      <c r="A336" s="241" t="s">
        <v>406</v>
      </c>
      <c r="B336" s="239" t="s">
        <v>385</v>
      </c>
      <c r="C336" s="239" t="s">
        <v>278</v>
      </c>
      <c r="D336" s="239" t="s">
        <v>274</v>
      </c>
      <c r="E336" s="239" t="s">
        <v>405</v>
      </c>
      <c r="F336" s="242"/>
      <c r="G336" s="237">
        <f>G337+G341</f>
        <v>225038.9</v>
      </c>
    </row>
    <row r="337" spans="1:7" ht="30">
      <c r="A337" s="241" t="s">
        <v>445</v>
      </c>
      <c r="B337" s="239" t="s">
        <v>385</v>
      </c>
      <c r="C337" s="239" t="s">
        <v>278</v>
      </c>
      <c r="D337" s="239" t="s">
        <v>274</v>
      </c>
      <c r="E337" s="239" t="s">
        <v>444</v>
      </c>
      <c r="F337" s="242"/>
      <c r="G337" s="237">
        <f>G338</f>
        <v>7199.5</v>
      </c>
    </row>
    <row r="338" spans="1:7" ht="45">
      <c r="A338" s="241" t="s">
        <v>443</v>
      </c>
      <c r="B338" s="239" t="s">
        <v>385</v>
      </c>
      <c r="C338" s="239" t="s">
        <v>278</v>
      </c>
      <c r="D338" s="239" t="s">
        <v>274</v>
      </c>
      <c r="E338" s="239" t="s">
        <v>442</v>
      </c>
      <c r="F338" s="242"/>
      <c r="G338" s="237">
        <f>G339+G340</f>
        <v>7199.5</v>
      </c>
    </row>
    <row r="339" spans="1:7" ht="30">
      <c r="A339" s="240" t="s">
        <v>358</v>
      </c>
      <c r="B339" s="239" t="s">
        <v>385</v>
      </c>
      <c r="C339" s="239" t="s">
        <v>278</v>
      </c>
      <c r="D339" s="239" t="s">
        <v>274</v>
      </c>
      <c r="E339" s="239" t="s">
        <v>442</v>
      </c>
      <c r="F339" s="242" t="s">
        <v>357</v>
      </c>
      <c r="G339" s="237">
        <v>835.1</v>
      </c>
    </row>
    <row r="340" spans="1:7" ht="30">
      <c r="A340" s="240" t="s">
        <v>356</v>
      </c>
      <c r="B340" s="239" t="s">
        <v>385</v>
      </c>
      <c r="C340" s="239" t="s">
        <v>278</v>
      </c>
      <c r="D340" s="239" t="s">
        <v>274</v>
      </c>
      <c r="E340" s="239" t="s">
        <v>442</v>
      </c>
      <c r="F340" s="242" t="s">
        <v>354</v>
      </c>
      <c r="G340" s="237">
        <v>6364.4</v>
      </c>
    </row>
    <row r="341" spans="1:7" ht="45">
      <c r="A341" s="241" t="s">
        <v>441</v>
      </c>
      <c r="B341" s="239" t="s">
        <v>385</v>
      </c>
      <c r="C341" s="239" t="s">
        <v>278</v>
      </c>
      <c r="D341" s="239" t="s">
        <v>274</v>
      </c>
      <c r="E341" s="239" t="s">
        <v>436</v>
      </c>
      <c r="F341" s="242"/>
      <c r="G341" s="237">
        <f>G342+G344</f>
        <v>217839.4</v>
      </c>
    </row>
    <row r="342" spans="1:7" ht="15">
      <c r="A342" s="241" t="s">
        <v>440</v>
      </c>
      <c r="B342" s="239" t="s">
        <v>385</v>
      </c>
      <c r="C342" s="239" t="s">
        <v>278</v>
      </c>
      <c r="D342" s="239" t="s">
        <v>274</v>
      </c>
      <c r="E342" s="239" t="s">
        <v>436</v>
      </c>
      <c r="F342" s="242" t="s">
        <v>439</v>
      </c>
      <c r="G342" s="237">
        <f>G343</f>
        <v>22655.3</v>
      </c>
    </row>
    <row r="343" spans="1:7" ht="60">
      <c r="A343" s="240" t="s">
        <v>364</v>
      </c>
      <c r="B343" s="239" t="s">
        <v>385</v>
      </c>
      <c r="C343" s="239" t="s">
        <v>278</v>
      </c>
      <c r="D343" s="239" t="s">
        <v>274</v>
      </c>
      <c r="E343" s="239" t="s">
        <v>436</v>
      </c>
      <c r="F343" s="242" t="s">
        <v>362</v>
      </c>
      <c r="G343" s="237">
        <v>22655.3</v>
      </c>
    </row>
    <row r="344" spans="1:7" ht="15">
      <c r="A344" s="240" t="s">
        <v>438</v>
      </c>
      <c r="B344" s="239" t="s">
        <v>385</v>
      </c>
      <c r="C344" s="239" t="s">
        <v>278</v>
      </c>
      <c r="D344" s="239" t="s">
        <v>274</v>
      </c>
      <c r="E344" s="239" t="s">
        <v>436</v>
      </c>
      <c r="F344" s="242" t="s">
        <v>437</v>
      </c>
      <c r="G344" s="237">
        <f>G345</f>
        <v>195184.1</v>
      </c>
    </row>
    <row r="345" spans="1:7" ht="60">
      <c r="A345" s="240" t="s">
        <v>372</v>
      </c>
      <c r="B345" s="239" t="s">
        <v>385</v>
      </c>
      <c r="C345" s="239" t="s">
        <v>278</v>
      </c>
      <c r="D345" s="239" t="s">
        <v>274</v>
      </c>
      <c r="E345" s="239" t="s">
        <v>436</v>
      </c>
      <c r="F345" s="242" t="s">
        <v>370</v>
      </c>
      <c r="G345" s="237">
        <v>195184.1</v>
      </c>
    </row>
    <row r="346" spans="1:7" ht="15">
      <c r="A346" s="241" t="s">
        <v>435</v>
      </c>
      <c r="B346" s="239" t="s">
        <v>385</v>
      </c>
      <c r="C346" s="239" t="s">
        <v>278</v>
      </c>
      <c r="D346" s="239" t="s">
        <v>272</v>
      </c>
      <c r="E346" s="239"/>
      <c r="F346" s="242"/>
      <c r="G346" s="237">
        <f>G347+G349</f>
        <v>2970</v>
      </c>
    </row>
    <row r="347" spans="1:7" ht="15">
      <c r="A347" s="243" t="s">
        <v>434</v>
      </c>
      <c r="B347" s="239" t="s">
        <v>385</v>
      </c>
      <c r="C347" s="239" t="s">
        <v>278</v>
      </c>
      <c r="D347" s="239" t="s">
        <v>272</v>
      </c>
      <c r="E347" s="239" t="s">
        <v>433</v>
      </c>
      <c r="F347" s="242"/>
      <c r="G347" s="237">
        <f>G348</f>
        <v>1350</v>
      </c>
    </row>
    <row r="348" spans="1:7" ht="30">
      <c r="A348" s="243" t="s">
        <v>337</v>
      </c>
      <c r="B348" s="239" t="s">
        <v>385</v>
      </c>
      <c r="C348" s="239" t="s">
        <v>278</v>
      </c>
      <c r="D348" s="239" t="s">
        <v>272</v>
      </c>
      <c r="E348" s="239" t="s">
        <v>433</v>
      </c>
      <c r="F348" s="242" t="s">
        <v>336</v>
      </c>
      <c r="G348" s="237">
        <v>1350</v>
      </c>
    </row>
    <row r="349" spans="1:7" ht="30">
      <c r="A349" s="243" t="s">
        <v>432</v>
      </c>
      <c r="B349" s="239" t="s">
        <v>385</v>
      </c>
      <c r="C349" s="239" t="s">
        <v>278</v>
      </c>
      <c r="D349" s="239" t="s">
        <v>272</v>
      </c>
      <c r="E349" s="239" t="s">
        <v>431</v>
      </c>
      <c r="F349" s="242"/>
      <c r="G349" s="237">
        <f>G350</f>
        <v>1620</v>
      </c>
    </row>
    <row r="350" spans="1:7" ht="30">
      <c r="A350" s="241" t="s">
        <v>344</v>
      </c>
      <c r="B350" s="239" t="s">
        <v>385</v>
      </c>
      <c r="C350" s="239" t="s">
        <v>278</v>
      </c>
      <c r="D350" s="239" t="s">
        <v>272</v>
      </c>
      <c r="E350" s="239" t="s">
        <v>430</v>
      </c>
      <c r="F350" s="261"/>
      <c r="G350" s="237">
        <f>G351</f>
        <v>1620</v>
      </c>
    </row>
    <row r="351" spans="1:7" ht="60">
      <c r="A351" s="240" t="s">
        <v>364</v>
      </c>
      <c r="B351" s="239" t="s">
        <v>385</v>
      </c>
      <c r="C351" s="239" t="s">
        <v>278</v>
      </c>
      <c r="D351" s="239" t="s">
        <v>272</v>
      </c>
      <c r="E351" s="239" t="s">
        <v>430</v>
      </c>
      <c r="F351" s="242" t="s">
        <v>362</v>
      </c>
      <c r="G351" s="237">
        <f>1603+17</f>
        <v>1620</v>
      </c>
    </row>
    <row r="352" spans="1:7" ht="15">
      <c r="A352" s="243" t="s">
        <v>269</v>
      </c>
      <c r="B352" s="239" t="s">
        <v>385</v>
      </c>
      <c r="C352" s="239" t="s">
        <v>278</v>
      </c>
      <c r="D352" s="239" t="s">
        <v>270</v>
      </c>
      <c r="E352" s="239"/>
      <c r="F352" s="242"/>
      <c r="G352" s="237">
        <f>G353+G360+G367+G373</f>
        <v>37891.3</v>
      </c>
    </row>
    <row r="353" spans="1:7" ht="60">
      <c r="A353" s="243" t="s">
        <v>429</v>
      </c>
      <c r="B353" s="239" t="s">
        <v>385</v>
      </c>
      <c r="C353" s="239" t="s">
        <v>278</v>
      </c>
      <c r="D353" s="239" t="s">
        <v>270</v>
      </c>
      <c r="E353" s="239" t="s">
        <v>352</v>
      </c>
      <c r="F353" s="242"/>
      <c r="G353" s="237">
        <f>G354</f>
        <v>7826</v>
      </c>
    </row>
    <row r="354" spans="1:7" ht="15">
      <c r="A354" s="243" t="s">
        <v>351</v>
      </c>
      <c r="B354" s="239" t="s">
        <v>385</v>
      </c>
      <c r="C354" s="239" t="s">
        <v>278</v>
      </c>
      <c r="D354" s="239" t="s">
        <v>270</v>
      </c>
      <c r="E354" s="239" t="s">
        <v>346</v>
      </c>
      <c r="F354" s="242"/>
      <c r="G354" s="237">
        <f>G355+G357+G358+G359</f>
        <v>7826</v>
      </c>
    </row>
    <row r="355" spans="1:7" ht="15">
      <c r="A355" s="240" t="s">
        <v>343</v>
      </c>
      <c r="B355" s="239" t="s">
        <v>385</v>
      </c>
      <c r="C355" s="239" t="s">
        <v>278</v>
      </c>
      <c r="D355" s="239" t="s">
        <v>270</v>
      </c>
      <c r="E355" s="239" t="s">
        <v>346</v>
      </c>
      <c r="F355" s="238" t="s">
        <v>350</v>
      </c>
      <c r="G355" s="237">
        <f>7355+102</f>
        <v>7457</v>
      </c>
    </row>
    <row r="356" spans="1:7" ht="30">
      <c r="A356" s="240" t="s">
        <v>341</v>
      </c>
      <c r="B356" s="239" t="s">
        <v>385</v>
      </c>
      <c r="C356" s="239" t="s">
        <v>278</v>
      </c>
      <c r="D356" s="239" t="s">
        <v>270</v>
      </c>
      <c r="E356" s="239" t="s">
        <v>346</v>
      </c>
      <c r="F356" s="238" t="s">
        <v>349</v>
      </c>
      <c r="G356" s="237">
        <v>0.3</v>
      </c>
    </row>
    <row r="357" spans="1:7" ht="30">
      <c r="A357" s="240" t="s">
        <v>339</v>
      </c>
      <c r="B357" s="239" t="s">
        <v>385</v>
      </c>
      <c r="C357" s="239" t="s">
        <v>278</v>
      </c>
      <c r="D357" s="239" t="s">
        <v>270</v>
      </c>
      <c r="E357" s="239" t="s">
        <v>346</v>
      </c>
      <c r="F357" s="238" t="s">
        <v>338</v>
      </c>
      <c r="G357" s="237">
        <v>53</v>
      </c>
    </row>
    <row r="358" spans="1:7" ht="30">
      <c r="A358" s="241" t="s">
        <v>337</v>
      </c>
      <c r="B358" s="239" t="s">
        <v>385</v>
      </c>
      <c r="C358" s="239" t="s">
        <v>278</v>
      </c>
      <c r="D358" s="239" t="s">
        <v>270</v>
      </c>
      <c r="E358" s="239" t="s">
        <v>346</v>
      </c>
      <c r="F358" s="238" t="s">
        <v>336</v>
      </c>
      <c r="G358" s="237">
        <v>117</v>
      </c>
    </row>
    <row r="359" spans="1:7" ht="30">
      <c r="A359" s="240" t="s">
        <v>348</v>
      </c>
      <c r="B359" s="239" t="s">
        <v>385</v>
      </c>
      <c r="C359" s="239" t="s">
        <v>278</v>
      </c>
      <c r="D359" s="239" t="s">
        <v>270</v>
      </c>
      <c r="E359" s="239" t="s">
        <v>346</v>
      </c>
      <c r="F359" s="238" t="s">
        <v>347</v>
      </c>
      <c r="G359" s="237">
        <v>199</v>
      </c>
    </row>
    <row r="360" spans="1:7" ht="90">
      <c r="A360" s="241" t="s">
        <v>345</v>
      </c>
      <c r="B360" s="239" t="s">
        <v>385</v>
      </c>
      <c r="C360" s="239" t="s">
        <v>278</v>
      </c>
      <c r="D360" s="239" t="s">
        <v>270</v>
      </c>
      <c r="E360" s="239" t="s">
        <v>428</v>
      </c>
      <c r="F360" s="238"/>
      <c r="G360" s="237">
        <f>G361</f>
        <v>23267</v>
      </c>
    </row>
    <row r="361" spans="1:7" ht="30">
      <c r="A361" s="241" t="s">
        <v>344</v>
      </c>
      <c r="B361" s="239" t="s">
        <v>385</v>
      </c>
      <c r="C361" s="239" t="s">
        <v>278</v>
      </c>
      <c r="D361" s="239" t="s">
        <v>270</v>
      </c>
      <c r="E361" s="239" t="s">
        <v>427</v>
      </c>
      <c r="F361" s="238"/>
      <c r="G361" s="237">
        <f>G362+G363+G364+G365+G366</f>
        <v>23267</v>
      </c>
    </row>
    <row r="362" spans="1:7" ht="15">
      <c r="A362" s="240" t="s">
        <v>343</v>
      </c>
      <c r="B362" s="239" t="s">
        <v>385</v>
      </c>
      <c r="C362" s="239" t="s">
        <v>278</v>
      </c>
      <c r="D362" s="239" t="s">
        <v>270</v>
      </c>
      <c r="E362" s="239" t="s">
        <v>427</v>
      </c>
      <c r="F362" s="238" t="s">
        <v>342</v>
      </c>
      <c r="G362" s="237">
        <f>16370+245</f>
        <v>16615</v>
      </c>
    </row>
    <row r="363" spans="1:7" ht="30">
      <c r="A363" s="240" t="s">
        <v>341</v>
      </c>
      <c r="B363" s="239" t="s">
        <v>385</v>
      </c>
      <c r="C363" s="239" t="s">
        <v>278</v>
      </c>
      <c r="D363" s="239" t="s">
        <v>270</v>
      </c>
      <c r="E363" s="239" t="s">
        <v>427</v>
      </c>
      <c r="F363" s="238" t="s">
        <v>340</v>
      </c>
      <c r="G363" s="237">
        <v>13</v>
      </c>
    </row>
    <row r="364" spans="1:7" ht="30">
      <c r="A364" s="240" t="s">
        <v>339</v>
      </c>
      <c r="B364" s="239" t="s">
        <v>385</v>
      </c>
      <c r="C364" s="239" t="s">
        <v>278</v>
      </c>
      <c r="D364" s="239" t="s">
        <v>270</v>
      </c>
      <c r="E364" s="239" t="s">
        <v>427</v>
      </c>
      <c r="F364" s="238" t="s">
        <v>338</v>
      </c>
      <c r="G364" s="237">
        <v>475</v>
      </c>
    </row>
    <row r="365" spans="1:7" ht="30">
      <c r="A365" s="241" t="s">
        <v>337</v>
      </c>
      <c r="B365" s="239" t="s">
        <v>385</v>
      </c>
      <c r="C365" s="239" t="s">
        <v>278</v>
      </c>
      <c r="D365" s="239" t="s">
        <v>270</v>
      </c>
      <c r="E365" s="239" t="s">
        <v>427</v>
      </c>
      <c r="F365" s="238" t="s">
        <v>336</v>
      </c>
      <c r="G365" s="237">
        <v>4197</v>
      </c>
    </row>
    <row r="366" spans="1:7" ht="60">
      <c r="A366" s="240" t="s">
        <v>364</v>
      </c>
      <c r="B366" s="239" t="s">
        <v>385</v>
      </c>
      <c r="C366" s="239" t="s">
        <v>278</v>
      </c>
      <c r="D366" s="239" t="s">
        <v>270</v>
      </c>
      <c r="E366" s="239" t="s">
        <v>427</v>
      </c>
      <c r="F366" s="238" t="s">
        <v>362</v>
      </c>
      <c r="G366" s="237">
        <v>1967</v>
      </c>
    </row>
    <row r="367" spans="1:7" ht="30">
      <c r="A367" s="243" t="s">
        <v>414</v>
      </c>
      <c r="B367" s="239" t="s">
        <v>385</v>
      </c>
      <c r="C367" s="239" t="s">
        <v>278</v>
      </c>
      <c r="D367" s="239" t="s">
        <v>270</v>
      </c>
      <c r="E367" s="239" t="s">
        <v>413</v>
      </c>
      <c r="F367" s="242"/>
      <c r="G367" s="237">
        <f>G368</f>
        <v>2013.3</v>
      </c>
    </row>
    <row r="368" spans="1:7" ht="45">
      <c r="A368" s="243" t="s">
        <v>426</v>
      </c>
      <c r="B368" s="239" t="s">
        <v>385</v>
      </c>
      <c r="C368" s="239" t="s">
        <v>278</v>
      </c>
      <c r="D368" s="239" t="s">
        <v>270</v>
      </c>
      <c r="E368" s="239" t="s">
        <v>425</v>
      </c>
      <c r="F368" s="242"/>
      <c r="G368" s="237">
        <f>G369+G371+G372+G370</f>
        <v>2013.3</v>
      </c>
    </row>
    <row r="369" spans="1:7" ht="15">
      <c r="A369" s="240" t="s">
        <v>343</v>
      </c>
      <c r="B369" s="239" t="s">
        <v>385</v>
      </c>
      <c r="C369" s="239" t="s">
        <v>278</v>
      </c>
      <c r="D369" s="239" t="s">
        <v>270</v>
      </c>
      <c r="E369" s="239" t="s">
        <v>425</v>
      </c>
      <c r="F369" s="242" t="s">
        <v>350</v>
      </c>
      <c r="G369" s="237">
        <v>1746</v>
      </c>
    </row>
    <row r="370" spans="1:7" ht="30">
      <c r="A370" s="240" t="s">
        <v>341</v>
      </c>
      <c r="B370" s="239" t="s">
        <v>385</v>
      </c>
      <c r="C370" s="239" t="s">
        <v>278</v>
      </c>
      <c r="D370" s="239" t="s">
        <v>270</v>
      </c>
      <c r="E370" s="239" t="s">
        <v>425</v>
      </c>
      <c r="F370" s="242" t="s">
        <v>349</v>
      </c>
      <c r="G370" s="237">
        <v>1</v>
      </c>
    </row>
    <row r="371" spans="1:7" ht="30">
      <c r="A371" s="240" t="s">
        <v>339</v>
      </c>
      <c r="B371" s="239" t="s">
        <v>385</v>
      </c>
      <c r="C371" s="239" t="s">
        <v>278</v>
      </c>
      <c r="D371" s="239" t="s">
        <v>270</v>
      </c>
      <c r="E371" s="239" t="s">
        <v>425</v>
      </c>
      <c r="F371" s="242" t="s">
        <v>338</v>
      </c>
      <c r="G371" s="237">
        <v>40</v>
      </c>
    </row>
    <row r="372" spans="1:7" ht="30">
      <c r="A372" s="241" t="s">
        <v>337</v>
      </c>
      <c r="B372" s="239" t="s">
        <v>385</v>
      </c>
      <c r="C372" s="239" t="s">
        <v>278</v>
      </c>
      <c r="D372" s="239" t="s">
        <v>270</v>
      </c>
      <c r="E372" s="239" t="s">
        <v>425</v>
      </c>
      <c r="F372" s="242" t="s">
        <v>336</v>
      </c>
      <c r="G372" s="237">
        <v>226.3</v>
      </c>
    </row>
    <row r="373" spans="1:7" ht="30">
      <c r="A373" s="241" t="s">
        <v>361</v>
      </c>
      <c r="B373" s="239" t="s">
        <v>385</v>
      </c>
      <c r="C373" s="239" t="s">
        <v>278</v>
      </c>
      <c r="D373" s="239" t="s">
        <v>270</v>
      </c>
      <c r="E373" s="239" t="s">
        <v>360</v>
      </c>
      <c r="F373" s="242"/>
      <c r="G373" s="237">
        <f>G374+G375+G377+G379</f>
        <v>4785</v>
      </c>
    </row>
    <row r="374" spans="1:7" ht="30">
      <c r="A374" s="241" t="s">
        <v>424</v>
      </c>
      <c r="B374" s="239" t="s">
        <v>385</v>
      </c>
      <c r="C374" s="239" t="s">
        <v>278</v>
      </c>
      <c r="D374" s="239" t="s">
        <v>270</v>
      </c>
      <c r="E374" s="239" t="s">
        <v>423</v>
      </c>
      <c r="F374" s="242"/>
      <c r="G374" s="237">
        <v>4575</v>
      </c>
    </row>
    <row r="375" spans="1:7" ht="45">
      <c r="A375" s="241" t="s">
        <v>641</v>
      </c>
      <c r="B375" s="239" t="s">
        <v>385</v>
      </c>
      <c r="C375" s="239" t="s">
        <v>278</v>
      </c>
      <c r="D375" s="239" t="s">
        <v>270</v>
      </c>
      <c r="E375" s="246" t="s">
        <v>640</v>
      </c>
      <c r="F375" s="242"/>
      <c r="G375" s="237">
        <f>G376</f>
        <v>80</v>
      </c>
    </row>
    <row r="376" spans="1:7" ht="30">
      <c r="A376" s="241" t="s">
        <v>337</v>
      </c>
      <c r="B376" s="239" t="s">
        <v>385</v>
      </c>
      <c r="C376" s="239" t="s">
        <v>278</v>
      </c>
      <c r="D376" s="239" t="s">
        <v>270</v>
      </c>
      <c r="E376" s="246" t="s">
        <v>640</v>
      </c>
      <c r="F376" s="242" t="s">
        <v>336</v>
      </c>
      <c r="G376" s="237">
        <v>80</v>
      </c>
    </row>
    <row r="377" spans="1:7" ht="30">
      <c r="A377" s="241" t="s">
        <v>421</v>
      </c>
      <c r="B377" s="239" t="s">
        <v>385</v>
      </c>
      <c r="C377" s="239" t="s">
        <v>278</v>
      </c>
      <c r="D377" s="239" t="s">
        <v>270</v>
      </c>
      <c r="E377" s="246" t="s">
        <v>420</v>
      </c>
      <c r="F377" s="242"/>
      <c r="G377" s="237">
        <f>G378</f>
        <v>30</v>
      </c>
    </row>
    <row r="378" spans="1:7" ht="30">
      <c r="A378" s="241" t="s">
        <v>337</v>
      </c>
      <c r="B378" s="239" t="s">
        <v>385</v>
      </c>
      <c r="C378" s="239" t="s">
        <v>278</v>
      </c>
      <c r="D378" s="239" t="s">
        <v>270</v>
      </c>
      <c r="E378" s="246" t="s">
        <v>420</v>
      </c>
      <c r="F378" s="242" t="s">
        <v>336</v>
      </c>
      <c r="G378" s="237">
        <v>30</v>
      </c>
    </row>
    <row r="379" spans="1:7" ht="60">
      <c r="A379" s="241" t="s">
        <v>529</v>
      </c>
      <c r="B379" s="239" t="s">
        <v>385</v>
      </c>
      <c r="C379" s="239" t="s">
        <v>278</v>
      </c>
      <c r="D379" s="239" t="s">
        <v>270</v>
      </c>
      <c r="E379" s="274" t="s">
        <v>417</v>
      </c>
      <c r="F379" s="242"/>
      <c r="G379" s="237">
        <f>G380</f>
        <v>100</v>
      </c>
    </row>
    <row r="380" spans="1:7" ht="30">
      <c r="A380" s="241" t="s">
        <v>356</v>
      </c>
      <c r="B380" s="239" t="s">
        <v>385</v>
      </c>
      <c r="C380" s="239" t="s">
        <v>278</v>
      </c>
      <c r="D380" s="239" t="s">
        <v>270</v>
      </c>
      <c r="E380" s="274" t="s">
        <v>417</v>
      </c>
      <c r="F380" s="242" t="s">
        <v>354</v>
      </c>
      <c r="G380" s="237">
        <v>100</v>
      </c>
    </row>
    <row r="381" spans="1:7" ht="15">
      <c r="A381" s="241" t="s">
        <v>416</v>
      </c>
      <c r="B381" s="239" t="s">
        <v>385</v>
      </c>
      <c r="C381" s="239" t="s">
        <v>262</v>
      </c>
      <c r="D381" s="239"/>
      <c r="E381" s="239"/>
      <c r="F381" s="242"/>
      <c r="G381" s="237">
        <f>G382</f>
        <v>495.8</v>
      </c>
    </row>
    <row r="382" spans="1:7" ht="15">
      <c r="A382" s="241" t="s">
        <v>259</v>
      </c>
      <c r="B382" s="239" t="s">
        <v>385</v>
      </c>
      <c r="C382" s="239" t="s">
        <v>262</v>
      </c>
      <c r="D382" s="239" t="s">
        <v>260</v>
      </c>
      <c r="E382" s="239"/>
      <c r="F382" s="242"/>
      <c r="G382" s="237">
        <f>G383</f>
        <v>495.8</v>
      </c>
    </row>
    <row r="383" spans="1:7" ht="105">
      <c r="A383" s="243" t="s">
        <v>415</v>
      </c>
      <c r="B383" s="239" t="s">
        <v>385</v>
      </c>
      <c r="C383" s="239" t="s">
        <v>262</v>
      </c>
      <c r="D383" s="239" t="s">
        <v>260</v>
      </c>
      <c r="E383" s="239" t="s">
        <v>397</v>
      </c>
      <c r="F383" s="238"/>
      <c r="G383" s="237">
        <f>G384</f>
        <v>495.8</v>
      </c>
    </row>
    <row r="384" spans="1:7" ht="30">
      <c r="A384" s="243" t="s">
        <v>414</v>
      </c>
      <c r="B384" s="239" t="s">
        <v>385</v>
      </c>
      <c r="C384" s="239" t="s">
        <v>262</v>
      </c>
      <c r="D384" s="239" t="s">
        <v>260</v>
      </c>
      <c r="E384" s="239" t="s">
        <v>413</v>
      </c>
      <c r="F384" s="238"/>
      <c r="G384" s="237">
        <f>G385</f>
        <v>495.8</v>
      </c>
    </row>
    <row r="385" spans="1:7" ht="120">
      <c r="A385" s="243" t="s">
        <v>412</v>
      </c>
      <c r="B385" s="239" t="s">
        <v>385</v>
      </c>
      <c r="C385" s="239" t="s">
        <v>262</v>
      </c>
      <c r="D385" s="239" t="s">
        <v>260</v>
      </c>
      <c r="E385" s="239" t="s">
        <v>411</v>
      </c>
      <c r="F385" s="238"/>
      <c r="G385" s="237">
        <f>G386+G387</f>
        <v>495.8</v>
      </c>
    </row>
    <row r="386" spans="1:7" ht="15">
      <c r="A386" s="240" t="s">
        <v>343</v>
      </c>
      <c r="B386" s="239" t="s">
        <v>385</v>
      </c>
      <c r="C386" s="239" t="s">
        <v>262</v>
      </c>
      <c r="D386" s="239" t="s">
        <v>260</v>
      </c>
      <c r="E386" s="239" t="s">
        <v>411</v>
      </c>
      <c r="F386" s="238" t="s">
        <v>350</v>
      </c>
      <c r="G386" s="237">
        <v>391.5</v>
      </c>
    </row>
    <row r="387" spans="1:7" ht="30">
      <c r="A387" s="241" t="s">
        <v>337</v>
      </c>
      <c r="B387" s="239" t="s">
        <v>385</v>
      </c>
      <c r="C387" s="239" t="s">
        <v>262</v>
      </c>
      <c r="D387" s="239" t="s">
        <v>260</v>
      </c>
      <c r="E387" s="239" t="s">
        <v>411</v>
      </c>
      <c r="F387" s="238" t="s">
        <v>336</v>
      </c>
      <c r="G387" s="237">
        <v>104.3</v>
      </c>
    </row>
    <row r="388" spans="1:7" ht="15">
      <c r="A388" s="258" t="s">
        <v>410</v>
      </c>
      <c r="B388" s="239" t="s">
        <v>385</v>
      </c>
      <c r="C388" s="239" t="s">
        <v>258</v>
      </c>
      <c r="D388" s="239"/>
      <c r="E388" s="239"/>
      <c r="F388" s="242"/>
      <c r="G388" s="237">
        <f>G389+G393</f>
        <v>38732.299999999996</v>
      </c>
    </row>
    <row r="389" spans="1:7" ht="15">
      <c r="A389" s="241" t="s">
        <v>253</v>
      </c>
      <c r="B389" s="239" t="s">
        <v>385</v>
      </c>
      <c r="C389" s="239" t="s">
        <v>258</v>
      </c>
      <c r="D389" s="239" t="s">
        <v>254</v>
      </c>
      <c r="E389" s="239"/>
      <c r="F389" s="242"/>
      <c r="G389" s="237">
        <f>G390</f>
        <v>150</v>
      </c>
    </row>
    <row r="390" spans="1:7" ht="30">
      <c r="A390" s="241" t="s">
        <v>361</v>
      </c>
      <c r="B390" s="239" t="s">
        <v>385</v>
      </c>
      <c r="C390" s="239" t="s">
        <v>258</v>
      </c>
      <c r="D390" s="239" t="s">
        <v>254</v>
      </c>
      <c r="E390" s="239" t="s">
        <v>409</v>
      </c>
      <c r="F390" s="242"/>
      <c r="G390" s="237">
        <f>G391</f>
        <v>150</v>
      </c>
    </row>
    <row r="391" spans="1:7" ht="45">
      <c r="A391" s="241" t="s">
        <v>639</v>
      </c>
      <c r="B391" s="239" t="s">
        <v>385</v>
      </c>
      <c r="C391" s="239" t="s">
        <v>258</v>
      </c>
      <c r="D391" s="239" t="s">
        <v>254</v>
      </c>
      <c r="E391" s="239" t="s">
        <v>407</v>
      </c>
      <c r="F391" s="242"/>
      <c r="G391" s="237">
        <f>G392</f>
        <v>150</v>
      </c>
    </row>
    <row r="392" spans="1:7" ht="30">
      <c r="A392" s="243" t="s">
        <v>393</v>
      </c>
      <c r="B392" s="239" t="s">
        <v>385</v>
      </c>
      <c r="C392" s="239" t="s">
        <v>258</v>
      </c>
      <c r="D392" s="239" t="s">
        <v>254</v>
      </c>
      <c r="E392" s="239" t="s">
        <v>407</v>
      </c>
      <c r="F392" s="242" t="s">
        <v>391</v>
      </c>
      <c r="G392" s="237">
        <v>150</v>
      </c>
    </row>
    <row r="393" spans="1:7" ht="15">
      <c r="A393" s="241" t="s">
        <v>251</v>
      </c>
      <c r="B393" s="239" t="s">
        <v>385</v>
      </c>
      <c r="C393" s="239" t="s">
        <v>258</v>
      </c>
      <c r="D393" s="239" t="s">
        <v>252</v>
      </c>
      <c r="E393" s="239"/>
      <c r="F393" s="242"/>
      <c r="G393" s="237">
        <f>G394+G399+G402</f>
        <v>38582.299999999996</v>
      </c>
    </row>
    <row r="394" spans="1:7" ht="30">
      <c r="A394" s="256" t="s">
        <v>406</v>
      </c>
      <c r="B394" s="239" t="s">
        <v>385</v>
      </c>
      <c r="C394" s="239" t="s">
        <v>258</v>
      </c>
      <c r="D394" s="239" t="s">
        <v>252</v>
      </c>
      <c r="E394" s="249" t="s">
        <v>405</v>
      </c>
      <c r="F394" s="242"/>
      <c r="G394" s="237">
        <f>G395+G397</f>
        <v>33870.6</v>
      </c>
    </row>
    <row r="395" spans="1:7" ht="75">
      <c r="A395" s="256" t="s">
        <v>404</v>
      </c>
      <c r="B395" s="239" t="s">
        <v>385</v>
      </c>
      <c r="C395" s="239" t="s">
        <v>258</v>
      </c>
      <c r="D395" s="239" t="s">
        <v>252</v>
      </c>
      <c r="E395" s="249" t="s">
        <v>402</v>
      </c>
      <c r="F395" s="242"/>
      <c r="G395" s="237">
        <f>G396</f>
        <v>13665.4</v>
      </c>
    </row>
    <row r="396" spans="1:7" ht="45">
      <c r="A396" s="241" t="s">
        <v>403</v>
      </c>
      <c r="B396" s="239" t="s">
        <v>385</v>
      </c>
      <c r="C396" s="239" t="s">
        <v>258</v>
      </c>
      <c r="D396" s="239" t="s">
        <v>252</v>
      </c>
      <c r="E396" s="249" t="s">
        <v>402</v>
      </c>
      <c r="F396" s="242" t="s">
        <v>401</v>
      </c>
      <c r="G396" s="237">
        <v>13665.4</v>
      </c>
    </row>
    <row r="397" spans="1:7" ht="45">
      <c r="A397" s="241" t="s">
        <v>400</v>
      </c>
      <c r="B397" s="239" t="s">
        <v>385</v>
      </c>
      <c r="C397" s="239" t="s">
        <v>258</v>
      </c>
      <c r="D397" s="239" t="s">
        <v>252</v>
      </c>
      <c r="E397" s="249" t="s">
        <v>399</v>
      </c>
      <c r="F397" s="242"/>
      <c r="G397" s="237">
        <f>G398</f>
        <v>20205.2</v>
      </c>
    </row>
    <row r="398" spans="1:7" ht="30">
      <c r="A398" s="241" t="s">
        <v>393</v>
      </c>
      <c r="B398" s="239" t="s">
        <v>385</v>
      </c>
      <c r="C398" s="239" t="s">
        <v>258</v>
      </c>
      <c r="D398" s="239" t="s">
        <v>252</v>
      </c>
      <c r="E398" s="249" t="s">
        <v>399</v>
      </c>
      <c r="F398" s="242" t="s">
        <v>391</v>
      </c>
      <c r="G398" s="237">
        <v>20205.2</v>
      </c>
    </row>
    <row r="399" spans="1:7" ht="105">
      <c r="A399" s="241" t="s">
        <v>398</v>
      </c>
      <c r="B399" s="239" t="s">
        <v>385</v>
      </c>
      <c r="C399" s="239" t="s">
        <v>258</v>
      </c>
      <c r="D399" s="239" t="s">
        <v>252</v>
      </c>
      <c r="E399" s="254" t="s">
        <v>397</v>
      </c>
      <c r="F399" s="242"/>
      <c r="G399" s="237">
        <f>G400</f>
        <v>34.6</v>
      </c>
    </row>
    <row r="400" spans="1:7" ht="45">
      <c r="A400" s="241" t="s">
        <v>396</v>
      </c>
      <c r="B400" s="239" t="s">
        <v>385</v>
      </c>
      <c r="C400" s="239" t="s">
        <v>258</v>
      </c>
      <c r="D400" s="239" t="s">
        <v>252</v>
      </c>
      <c r="E400" s="254" t="s">
        <v>395</v>
      </c>
      <c r="F400" s="255"/>
      <c r="G400" s="237">
        <f>G401</f>
        <v>34.6</v>
      </c>
    </row>
    <row r="401" spans="1:7" ht="30">
      <c r="A401" s="243" t="s">
        <v>393</v>
      </c>
      <c r="B401" s="239" t="s">
        <v>385</v>
      </c>
      <c r="C401" s="239" t="s">
        <v>258</v>
      </c>
      <c r="D401" s="239" t="s">
        <v>252</v>
      </c>
      <c r="E401" s="254" t="s">
        <v>395</v>
      </c>
      <c r="F401" s="253" t="s">
        <v>391</v>
      </c>
      <c r="G401" s="237">
        <v>34.6</v>
      </c>
    </row>
    <row r="402" spans="1:7" ht="75">
      <c r="A402" s="243" t="s">
        <v>394</v>
      </c>
      <c r="B402" s="239" t="s">
        <v>385</v>
      </c>
      <c r="C402" s="239" t="s">
        <v>258</v>
      </c>
      <c r="D402" s="239" t="s">
        <v>252</v>
      </c>
      <c r="E402" s="254" t="s">
        <v>392</v>
      </c>
      <c r="F402" s="253"/>
      <c r="G402" s="237">
        <f>G403</f>
        <v>4677.1</v>
      </c>
    </row>
    <row r="403" spans="1:7" ht="30">
      <c r="A403" s="243" t="s">
        <v>393</v>
      </c>
      <c r="B403" s="239" t="s">
        <v>385</v>
      </c>
      <c r="C403" s="239" t="s">
        <v>258</v>
      </c>
      <c r="D403" s="239" t="s">
        <v>252</v>
      </c>
      <c r="E403" s="254" t="s">
        <v>392</v>
      </c>
      <c r="F403" s="253" t="s">
        <v>391</v>
      </c>
      <c r="G403" s="237">
        <v>4677.1</v>
      </c>
    </row>
    <row r="404" spans="1:7" ht="15">
      <c r="A404" s="241" t="s">
        <v>390</v>
      </c>
      <c r="B404" s="239" t="s">
        <v>385</v>
      </c>
      <c r="C404" s="239" t="s">
        <v>248</v>
      </c>
      <c r="D404" s="239"/>
      <c r="E404" s="239"/>
      <c r="F404" s="242"/>
      <c r="G404" s="237">
        <f>G405</f>
        <v>2500</v>
      </c>
    </row>
    <row r="405" spans="1:7" ht="30">
      <c r="A405" s="241" t="s">
        <v>361</v>
      </c>
      <c r="B405" s="239" t="s">
        <v>385</v>
      </c>
      <c r="C405" s="239" t="s">
        <v>248</v>
      </c>
      <c r="D405" s="239" t="s">
        <v>246</v>
      </c>
      <c r="E405" s="239" t="s">
        <v>360</v>
      </c>
      <c r="F405" s="242"/>
      <c r="G405" s="237">
        <f>G406</f>
        <v>2500</v>
      </c>
    </row>
    <row r="406" spans="1:7" ht="45">
      <c r="A406" s="241" t="s">
        <v>578</v>
      </c>
      <c r="B406" s="239" t="s">
        <v>385</v>
      </c>
      <c r="C406" s="239" t="s">
        <v>248</v>
      </c>
      <c r="D406" s="239" t="s">
        <v>246</v>
      </c>
      <c r="E406" s="239" t="s">
        <v>388</v>
      </c>
      <c r="F406" s="242"/>
      <c r="G406" s="237">
        <f>G409+G408</f>
        <v>2500</v>
      </c>
    </row>
    <row r="407" spans="1:7" ht="45">
      <c r="A407" s="241" t="s">
        <v>476</v>
      </c>
      <c r="B407" s="239" t="s">
        <v>385</v>
      </c>
      <c r="C407" s="239" t="s">
        <v>248</v>
      </c>
      <c r="D407" s="239" t="s">
        <v>246</v>
      </c>
      <c r="E407" s="239" t="s">
        <v>475</v>
      </c>
      <c r="F407" s="242"/>
      <c r="G407" s="237">
        <f>G408</f>
        <v>500</v>
      </c>
    </row>
    <row r="408" spans="1:7" ht="30">
      <c r="A408" s="241" t="s">
        <v>337</v>
      </c>
      <c r="B408" s="239" t="s">
        <v>385</v>
      </c>
      <c r="C408" s="239" t="s">
        <v>248</v>
      </c>
      <c r="D408" s="239" t="s">
        <v>246</v>
      </c>
      <c r="E408" s="239" t="s">
        <v>475</v>
      </c>
      <c r="F408" s="242" t="s">
        <v>336</v>
      </c>
      <c r="G408" s="237">
        <v>500</v>
      </c>
    </row>
    <row r="409" spans="1:7" ht="45">
      <c r="A409" s="241" t="s">
        <v>387</v>
      </c>
      <c r="B409" s="239" t="s">
        <v>385</v>
      </c>
      <c r="C409" s="239" t="s">
        <v>248</v>
      </c>
      <c r="D409" s="239" t="s">
        <v>246</v>
      </c>
      <c r="E409" s="239" t="s">
        <v>386</v>
      </c>
      <c r="F409" s="242"/>
      <c r="G409" s="237">
        <f>G410</f>
        <v>2000</v>
      </c>
    </row>
    <row r="410" spans="1:7" ht="30">
      <c r="A410" s="241" t="s">
        <v>337</v>
      </c>
      <c r="B410" s="239" t="s">
        <v>385</v>
      </c>
      <c r="C410" s="239" t="s">
        <v>248</v>
      </c>
      <c r="D410" s="239" t="s">
        <v>246</v>
      </c>
      <c r="E410" s="239" t="s">
        <v>384</v>
      </c>
      <c r="F410" s="242" t="s">
        <v>336</v>
      </c>
      <c r="G410" s="237">
        <v>2000</v>
      </c>
    </row>
    <row r="411" spans="1:7" ht="42.75">
      <c r="A411" s="251" t="s">
        <v>383</v>
      </c>
      <c r="B411" s="250" t="s">
        <v>334</v>
      </c>
      <c r="C411" s="239"/>
      <c r="D411" s="239"/>
      <c r="E411" s="249"/>
      <c r="F411" s="242"/>
      <c r="G411" s="248">
        <f>G412+G417</f>
        <v>74508.7</v>
      </c>
    </row>
    <row r="412" spans="1:7" ht="15">
      <c r="A412" s="241" t="s">
        <v>382</v>
      </c>
      <c r="B412" s="239" t="s">
        <v>334</v>
      </c>
      <c r="C412" s="239" t="s">
        <v>278</v>
      </c>
      <c r="D412" s="247"/>
      <c r="E412" s="246"/>
      <c r="F412" s="242"/>
      <c r="G412" s="237">
        <f>G413</f>
        <v>24129</v>
      </c>
    </row>
    <row r="413" spans="1:7" ht="15">
      <c r="A413" s="241" t="s">
        <v>273</v>
      </c>
      <c r="B413" s="239" t="s">
        <v>334</v>
      </c>
      <c r="C413" s="239" t="s">
        <v>278</v>
      </c>
      <c r="D413" s="239" t="s">
        <v>274</v>
      </c>
      <c r="E413" s="239"/>
      <c r="F413" s="242"/>
      <c r="G413" s="237">
        <f>G414</f>
        <v>24129</v>
      </c>
    </row>
    <row r="414" spans="1:7" ht="15">
      <c r="A414" s="241" t="s">
        <v>381</v>
      </c>
      <c r="B414" s="239" t="s">
        <v>334</v>
      </c>
      <c r="C414" s="239" t="s">
        <v>278</v>
      </c>
      <c r="D414" s="239" t="s">
        <v>274</v>
      </c>
      <c r="E414" s="239" t="s">
        <v>380</v>
      </c>
      <c r="F414" s="242"/>
      <c r="G414" s="237">
        <f>G415</f>
        <v>24129</v>
      </c>
    </row>
    <row r="415" spans="1:7" ht="30">
      <c r="A415" s="241" t="s">
        <v>344</v>
      </c>
      <c r="B415" s="239" t="s">
        <v>334</v>
      </c>
      <c r="C415" s="239" t="s">
        <v>278</v>
      </c>
      <c r="D415" s="239" t="s">
        <v>274</v>
      </c>
      <c r="E415" s="239" t="s">
        <v>379</v>
      </c>
      <c r="F415" s="242"/>
      <c r="G415" s="237">
        <f>G416</f>
        <v>24129</v>
      </c>
    </row>
    <row r="416" spans="1:7" ht="60">
      <c r="A416" s="240" t="s">
        <v>372</v>
      </c>
      <c r="B416" s="239" t="s">
        <v>334</v>
      </c>
      <c r="C416" s="239" t="s">
        <v>278</v>
      </c>
      <c r="D416" s="239" t="s">
        <v>274</v>
      </c>
      <c r="E416" s="239" t="s">
        <v>379</v>
      </c>
      <c r="F416" s="242" t="s">
        <v>370</v>
      </c>
      <c r="G416" s="237">
        <f>22332+1766+31</f>
        <v>24129</v>
      </c>
    </row>
    <row r="417" spans="1:7" ht="15">
      <c r="A417" s="240" t="s">
        <v>378</v>
      </c>
      <c r="B417" s="239" t="s">
        <v>334</v>
      </c>
      <c r="C417" s="239" t="s">
        <v>268</v>
      </c>
      <c r="D417" s="239"/>
      <c r="E417" s="239"/>
      <c r="F417" s="242"/>
      <c r="G417" s="237">
        <f>G418+G437</f>
        <v>50379.7</v>
      </c>
    </row>
    <row r="418" spans="1:7" ht="15">
      <c r="A418" s="240" t="s">
        <v>377</v>
      </c>
      <c r="B418" s="239" t="s">
        <v>334</v>
      </c>
      <c r="C418" s="239" t="s">
        <v>268</v>
      </c>
      <c r="D418" s="239" t="s">
        <v>266</v>
      </c>
      <c r="E418" s="239"/>
      <c r="F418" s="245"/>
      <c r="G418" s="237">
        <f>G419+G424+G427+G430</f>
        <v>41395.7</v>
      </c>
    </row>
    <row r="419" spans="1:7" ht="30">
      <c r="A419" s="241" t="s">
        <v>376</v>
      </c>
      <c r="B419" s="239" t="s">
        <v>334</v>
      </c>
      <c r="C419" s="239" t="s">
        <v>268</v>
      </c>
      <c r="D419" s="239" t="s">
        <v>266</v>
      </c>
      <c r="E419" s="239" t="s">
        <v>375</v>
      </c>
      <c r="F419" s="242"/>
      <c r="G419" s="237">
        <f>G420+G422</f>
        <v>20494.7</v>
      </c>
    </row>
    <row r="420" spans="1:7" ht="45">
      <c r="A420" s="241" t="s">
        <v>374</v>
      </c>
      <c r="B420" s="239" t="s">
        <v>334</v>
      </c>
      <c r="C420" s="239" t="s">
        <v>268</v>
      </c>
      <c r="D420" s="239" t="s">
        <v>266</v>
      </c>
      <c r="E420" s="239" t="s">
        <v>373</v>
      </c>
      <c r="F420" s="242"/>
      <c r="G420" s="237">
        <f>G421</f>
        <v>132.7</v>
      </c>
    </row>
    <row r="421" spans="1:7" ht="30">
      <c r="A421" s="244" t="s">
        <v>358</v>
      </c>
      <c r="B421" s="239" t="s">
        <v>334</v>
      </c>
      <c r="C421" s="239" t="s">
        <v>268</v>
      </c>
      <c r="D421" s="239" t="s">
        <v>266</v>
      </c>
      <c r="E421" s="239" t="s">
        <v>373</v>
      </c>
      <c r="F421" s="242" t="s">
        <v>357</v>
      </c>
      <c r="G421" s="237">
        <v>132.7</v>
      </c>
    </row>
    <row r="422" spans="1:7" ht="30">
      <c r="A422" s="241" t="s">
        <v>344</v>
      </c>
      <c r="B422" s="239" t="s">
        <v>334</v>
      </c>
      <c r="C422" s="239" t="s">
        <v>268</v>
      </c>
      <c r="D422" s="239" t="s">
        <v>266</v>
      </c>
      <c r="E422" s="239" t="s">
        <v>371</v>
      </c>
      <c r="F422" s="242"/>
      <c r="G422" s="237">
        <f>G423</f>
        <v>20362</v>
      </c>
    </row>
    <row r="423" spans="1:7" ht="60">
      <c r="A423" s="240" t="s">
        <v>372</v>
      </c>
      <c r="B423" s="239" t="s">
        <v>334</v>
      </c>
      <c r="C423" s="239" t="s">
        <v>268</v>
      </c>
      <c r="D423" s="239" t="s">
        <v>266</v>
      </c>
      <c r="E423" s="239" t="s">
        <v>371</v>
      </c>
      <c r="F423" s="242" t="s">
        <v>370</v>
      </c>
      <c r="G423" s="237">
        <f>19124+1329-91</f>
        <v>20362</v>
      </c>
    </row>
    <row r="424" spans="1:7" ht="15">
      <c r="A424" s="241" t="s">
        <v>369</v>
      </c>
      <c r="B424" s="239" t="s">
        <v>334</v>
      </c>
      <c r="C424" s="239" t="s">
        <v>268</v>
      </c>
      <c r="D424" s="239" t="s">
        <v>266</v>
      </c>
      <c r="E424" s="239" t="s">
        <v>368</v>
      </c>
      <c r="F424" s="242"/>
      <c r="G424" s="237">
        <f>G425</f>
        <v>2986</v>
      </c>
    </row>
    <row r="425" spans="1:7" ht="30">
      <c r="A425" s="241" t="s">
        <v>344</v>
      </c>
      <c r="B425" s="239" t="s">
        <v>334</v>
      </c>
      <c r="C425" s="239" t="s">
        <v>268</v>
      </c>
      <c r="D425" s="239" t="s">
        <v>266</v>
      </c>
      <c r="E425" s="239" t="s">
        <v>367</v>
      </c>
      <c r="F425" s="242"/>
      <c r="G425" s="237">
        <f>G426</f>
        <v>2986</v>
      </c>
    </row>
    <row r="426" spans="1:7" ht="60">
      <c r="A426" s="240" t="s">
        <v>364</v>
      </c>
      <c r="B426" s="239" t="s">
        <v>334</v>
      </c>
      <c r="C426" s="239" t="s">
        <v>268</v>
      </c>
      <c r="D426" s="239" t="s">
        <v>266</v>
      </c>
      <c r="E426" s="239" t="s">
        <v>367</v>
      </c>
      <c r="F426" s="242" t="s">
        <v>362</v>
      </c>
      <c r="G426" s="237">
        <f>2777+207+2</f>
        <v>2986</v>
      </c>
    </row>
    <row r="427" spans="1:7" ht="15">
      <c r="A427" s="241" t="s">
        <v>366</v>
      </c>
      <c r="B427" s="239" t="s">
        <v>334</v>
      </c>
      <c r="C427" s="239" t="s">
        <v>268</v>
      </c>
      <c r="D427" s="239" t="s">
        <v>266</v>
      </c>
      <c r="E427" s="239" t="s">
        <v>365</v>
      </c>
      <c r="F427" s="242"/>
      <c r="G427" s="237">
        <f>G428</f>
        <v>10815</v>
      </c>
    </row>
    <row r="428" spans="1:7" ht="30">
      <c r="A428" s="241" t="s">
        <v>344</v>
      </c>
      <c r="B428" s="239" t="s">
        <v>334</v>
      </c>
      <c r="C428" s="239" t="s">
        <v>268</v>
      </c>
      <c r="D428" s="239" t="s">
        <v>266</v>
      </c>
      <c r="E428" s="239" t="s">
        <v>363</v>
      </c>
      <c r="F428" s="242"/>
      <c r="G428" s="237">
        <f>G429</f>
        <v>10815</v>
      </c>
    </row>
    <row r="429" spans="1:7" ht="60">
      <c r="A429" s="240" t="s">
        <v>364</v>
      </c>
      <c r="B429" s="239" t="s">
        <v>334</v>
      </c>
      <c r="C429" s="239" t="s">
        <v>268</v>
      </c>
      <c r="D429" s="239" t="s">
        <v>266</v>
      </c>
      <c r="E429" s="239" t="s">
        <v>363</v>
      </c>
      <c r="F429" s="242" t="s">
        <v>362</v>
      </c>
      <c r="G429" s="237">
        <f>10103+698+14</f>
        <v>10815</v>
      </c>
    </row>
    <row r="430" spans="1:7" ht="30">
      <c r="A430" s="241" t="s">
        <v>361</v>
      </c>
      <c r="B430" s="239" t="s">
        <v>334</v>
      </c>
      <c r="C430" s="239" t="s">
        <v>268</v>
      </c>
      <c r="D430" s="239" t="s">
        <v>266</v>
      </c>
      <c r="E430" s="239" t="s">
        <v>360</v>
      </c>
      <c r="F430" s="242"/>
      <c r="G430" s="237">
        <f>G431+G435</f>
        <v>7100</v>
      </c>
    </row>
    <row r="431" spans="1:7" ht="30">
      <c r="A431" s="241" t="s">
        <v>359</v>
      </c>
      <c r="B431" s="239" t="s">
        <v>334</v>
      </c>
      <c r="C431" s="239" t="s">
        <v>268</v>
      </c>
      <c r="D431" s="239" t="s">
        <v>266</v>
      </c>
      <c r="E431" s="239" t="s">
        <v>355</v>
      </c>
      <c r="F431" s="242"/>
      <c r="G431" s="237">
        <f>G432+G433+G434</f>
        <v>7000</v>
      </c>
    </row>
    <row r="432" spans="1:7" ht="30">
      <c r="A432" s="241" t="s">
        <v>337</v>
      </c>
      <c r="B432" s="239" t="s">
        <v>334</v>
      </c>
      <c r="C432" s="239" t="s">
        <v>268</v>
      </c>
      <c r="D432" s="239" t="s">
        <v>266</v>
      </c>
      <c r="E432" s="239" t="s">
        <v>355</v>
      </c>
      <c r="F432" s="242" t="s">
        <v>336</v>
      </c>
      <c r="G432" s="237"/>
    </row>
    <row r="433" spans="1:7" ht="30">
      <c r="A433" s="244" t="s">
        <v>358</v>
      </c>
      <c r="B433" s="239" t="s">
        <v>334</v>
      </c>
      <c r="C433" s="239" t="s">
        <v>268</v>
      </c>
      <c r="D433" s="239" t="s">
        <v>266</v>
      </c>
      <c r="E433" s="239" t="s">
        <v>355</v>
      </c>
      <c r="F433" s="242" t="s">
        <v>357</v>
      </c>
      <c r="G433" s="237">
        <v>255</v>
      </c>
    </row>
    <row r="434" spans="1:7" ht="30">
      <c r="A434" s="241" t="s">
        <v>356</v>
      </c>
      <c r="B434" s="239" t="s">
        <v>334</v>
      </c>
      <c r="C434" s="239" t="s">
        <v>268</v>
      </c>
      <c r="D434" s="239" t="s">
        <v>266</v>
      </c>
      <c r="E434" s="239" t="s">
        <v>355</v>
      </c>
      <c r="F434" s="242" t="s">
        <v>354</v>
      </c>
      <c r="G434" s="237">
        <v>6745</v>
      </c>
    </row>
    <row r="435" spans="1:7" ht="60">
      <c r="A435" s="312" t="s">
        <v>419</v>
      </c>
      <c r="B435" s="239" t="s">
        <v>334</v>
      </c>
      <c r="C435" s="239" t="s">
        <v>268</v>
      </c>
      <c r="D435" s="239" t="s">
        <v>266</v>
      </c>
      <c r="E435" s="246" t="s">
        <v>417</v>
      </c>
      <c r="F435" s="242"/>
      <c r="G435" s="237">
        <f>G436</f>
        <v>100</v>
      </c>
    </row>
    <row r="436" spans="1:7" ht="30">
      <c r="A436" s="258" t="s">
        <v>418</v>
      </c>
      <c r="B436" s="239" t="s">
        <v>334</v>
      </c>
      <c r="C436" s="239" t="s">
        <v>268</v>
      </c>
      <c r="D436" s="239" t="s">
        <v>266</v>
      </c>
      <c r="E436" s="246" t="s">
        <v>417</v>
      </c>
      <c r="F436" s="242" t="s">
        <v>336</v>
      </c>
      <c r="G436" s="237">
        <v>100</v>
      </c>
    </row>
    <row r="437" spans="1:7" ht="30">
      <c r="A437" s="241" t="s">
        <v>263</v>
      </c>
      <c r="B437" s="239" t="s">
        <v>334</v>
      </c>
      <c r="C437" s="239" t="s">
        <v>268</v>
      </c>
      <c r="D437" s="239" t="s">
        <v>264</v>
      </c>
      <c r="E437" s="239"/>
      <c r="F437" s="242"/>
      <c r="G437" s="237">
        <f>G438+G446</f>
        <v>8984</v>
      </c>
    </row>
    <row r="438" spans="1:7" ht="45">
      <c r="A438" s="243" t="s">
        <v>353</v>
      </c>
      <c r="B438" s="239" t="s">
        <v>334</v>
      </c>
      <c r="C438" s="239" t="s">
        <v>268</v>
      </c>
      <c r="D438" s="239" t="s">
        <v>264</v>
      </c>
      <c r="E438" s="239" t="s">
        <v>352</v>
      </c>
      <c r="F438" s="242"/>
      <c r="G438" s="237">
        <f>G439</f>
        <v>3470</v>
      </c>
    </row>
    <row r="439" spans="1:7" ht="15">
      <c r="A439" s="243" t="s">
        <v>351</v>
      </c>
      <c r="B439" s="239" t="s">
        <v>334</v>
      </c>
      <c r="C439" s="239" t="s">
        <v>268</v>
      </c>
      <c r="D439" s="239" t="s">
        <v>264</v>
      </c>
      <c r="E439" s="239" t="s">
        <v>346</v>
      </c>
      <c r="F439" s="242"/>
      <c r="G439" s="237">
        <f>G440+G441+G442+G443+G444+G445</f>
        <v>3470</v>
      </c>
    </row>
    <row r="440" spans="1:7" ht="15">
      <c r="A440" s="240" t="s">
        <v>343</v>
      </c>
      <c r="B440" s="239" t="s">
        <v>334</v>
      </c>
      <c r="C440" s="239" t="s">
        <v>268</v>
      </c>
      <c r="D440" s="239" t="s">
        <v>264</v>
      </c>
      <c r="E440" s="239" t="s">
        <v>346</v>
      </c>
      <c r="F440" s="238" t="s">
        <v>350</v>
      </c>
      <c r="G440" s="237">
        <f>2664+37</f>
        <v>2701</v>
      </c>
    </row>
    <row r="441" spans="1:7" ht="30">
      <c r="A441" s="240" t="s">
        <v>341</v>
      </c>
      <c r="B441" s="239" t="s">
        <v>334</v>
      </c>
      <c r="C441" s="239" t="s">
        <v>268</v>
      </c>
      <c r="D441" s="239" t="s">
        <v>264</v>
      </c>
      <c r="E441" s="239" t="s">
        <v>346</v>
      </c>
      <c r="F441" s="238" t="s">
        <v>349</v>
      </c>
      <c r="G441" s="237">
        <v>3</v>
      </c>
    </row>
    <row r="442" spans="1:7" ht="30">
      <c r="A442" s="240" t="s">
        <v>339</v>
      </c>
      <c r="B442" s="239" t="s">
        <v>334</v>
      </c>
      <c r="C442" s="239" t="s">
        <v>268</v>
      </c>
      <c r="D442" s="239" t="s">
        <v>264</v>
      </c>
      <c r="E442" s="239" t="s">
        <v>346</v>
      </c>
      <c r="F442" s="238" t="s">
        <v>338</v>
      </c>
      <c r="G442" s="237">
        <v>90</v>
      </c>
    </row>
    <row r="443" spans="1:7" ht="30">
      <c r="A443" s="241" t="s">
        <v>337</v>
      </c>
      <c r="B443" s="239" t="s">
        <v>334</v>
      </c>
      <c r="C443" s="239" t="s">
        <v>268</v>
      </c>
      <c r="D443" s="239" t="s">
        <v>264</v>
      </c>
      <c r="E443" s="239" t="s">
        <v>346</v>
      </c>
      <c r="F443" s="238" t="s">
        <v>336</v>
      </c>
      <c r="G443" s="237">
        <v>651</v>
      </c>
    </row>
    <row r="444" spans="1:7" ht="30">
      <c r="A444" s="240" t="s">
        <v>348</v>
      </c>
      <c r="B444" s="239" t="s">
        <v>334</v>
      </c>
      <c r="C444" s="239" t="s">
        <v>268</v>
      </c>
      <c r="D444" s="239" t="s">
        <v>264</v>
      </c>
      <c r="E444" s="239" t="s">
        <v>346</v>
      </c>
      <c r="F444" s="238" t="s">
        <v>347</v>
      </c>
      <c r="G444" s="237">
        <v>21</v>
      </c>
    </row>
    <row r="445" spans="1:7" ht="30">
      <c r="A445" s="240" t="s">
        <v>335</v>
      </c>
      <c r="B445" s="239" t="s">
        <v>334</v>
      </c>
      <c r="C445" s="239" t="s">
        <v>268</v>
      </c>
      <c r="D445" s="239" t="s">
        <v>264</v>
      </c>
      <c r="E445" s="239" t="s">
        <v>346</v>
      </c>
      <c r="F445" s="238" t="s">
        <v>332</v>
      </c>
      <c r="G445" s="237">
        <v>4</v>
      </c>
    </row>
    <row r="446" spans="1:7" ht="90">
      <c r="A446" s="241" t="s">
        <v>345</v>
      </c>
      <c r="B446" s="239" t="s">
        <v>334</v>
      </c>
      <c r="C446" s="239" t="s">
        <v>268</v>
      </c>
      <c r="D446" s="239" t="s">
        <v>264</v>
      </c>
      <c r="E446" s="239" t="s">
        <v>333</v>
      </c>
      <c r="F446" s="242"/>
      <c r="G446" s="237">
        <f>G447</f>
        <v>5514</v>
      </c>
    </row>
    <row r="447" spans="1:7" ht="30">
      <c r="A447" s="241" t="s">
        <v>344</v>
      </c>
      <c r="B447" s="239" t="s">
        <v>334</v>
      </c>
      <c r="C447" s="239" t="s">
        <v>268</v>
      </c>
      <c r="D447" s="239" t="s">
        <v>264</v>
      </c>
      <c r="E447" s="239" t="s">
        <v>333</v>
      </c>
      <c r="F447" s="242"/>
      <c r="G447" s="237">
        <f>G448+G449+G450+G451++G452</f>
        <v>5514</v>
      </c>
    </row>
    <row r="448" spans="1:7" ht="15">
      <c r="A448" s="240" t="s">
        <v>343</v>
      </c>
      <c r="B448" s="239" t="s">
        <v>334</v>
      </c>
      <c r="C448" s="239" t="s">
        <v>268</v>
      </c>
      <c r="D448" s="239" t="s">
        <v>264</v>
      </c>
      <c r="E448" s="239" t="s">
        <v>333</v>
      </c>
      <c r="F448" s="238" t="s">
        <v>342</v>
      </c>
      <c r="G448" s="237">
        <f>4591+63</f>
        <v>4654</v>
      </c>
    </row>
    <row r="449" spans="1:7" ht="30">
      <c r="A449" s="240" t="s">
        <v>341</v>
      </c>
      <c r="B449" s="239" t="s">
        <v>334</v>
      </c>
      <c r="C449" s="239" t="s">
        <v>268</v>
      </c>
      <c r="D449" s="239" t="s">
        <v>264</v>
      </c>
      <c r="E449" s="239" t="s">
        <v>333</v>
      </c>
      <c r="F449" s="238" t="s">
        <v>340</v>
      </c>
      <c r="G449" s="237">
        <v>3</v>
      </c>
    </row>
    <row r="450" spans="1:7" ht="30">
      <c r="A450" s="240" t="s">
        <v>339</v>
      </c>
      <c r="B450" s="239" t="s">
        <v>334</v>
      </c>
      <c r="C450" s="239" t="s">
        <v>268</v>
      </c>
      <c r="D450" s="239" t="s">
        <v>264</v>
      </c>
      <c r="E450" s="239" t="s">
        <v>333</v>
      </c>
      <c r="F450" s="238" t="s">
        <v>338</v>
      </c>
      <c r="G450" s="237">
        <v>268</v>
      </c>
    </row>
    <row r="451" spans="1:7" ht="30">
      <c r="A451" s="241" t="s">
        <v>337</v>
      </c>
      <c r="B451" s="239" t="s">
        <v>334</v>
      </c>
      <c r="C451" s="239" t="s">
        <v>268</v>
      </c>
      <c r="D451" s="239" t="s">
        <v>264</v>
      </c>
      <c r="E451" s="239" t="s">
        <v>333</v>
      </c>
      <c r="F451" s="238" t="s">
        <v>336</v>
      </c>
      <c r="G451" s="237">
        <v>582</v>
      </c>
    </row>
    <row r="452" spans="1:7" ht="30">
      <c r="A452" s="240" t="s">
        <v>335</v>
      </c>
      <c r="B452" s="239" t="s">
        <v>334</v>
      </c>
      <c r="C452" s="239" t="s">
        <v>268</v>
      </c>
      <c r="D452" s="239" t="s">
        <v>264</v>
      </c>
      <c r="E452" s="239" t="s">
        <v>333</v>
      </c>
      <c r="F452" s="238" t="s">
        <v>332</v>
      </c>
      <c r="G452" s="237">
        <v>7</v>
      </c>
    </row>
    <row r="453" spans="1:7" ht="15">
      <c r="A453" s="236" t="s">
        <v>331</v>
      </c>
      <c r="B453" s="235"/>
      <c r="C453" s="235"/>
      <c r="D453" s="234"/>
      <c r="E453" s="234"/>
      <c r="F453" s="233"/>
      <c r="G453" s="232">
        <f>G12+G25+G118+G133+G154+G167+G250+G266+G301+G318+G411</f>
        <v>1011563.7462500001</v>
      </c>
    </row>
    <row r="454" spans="2:7" ht="15">
      <c r="B454" s="231"/>
      <c r="C454" s="231"/>
      <c r="D454" s="230"/>
      <c r="E454" s="230"/>
      <c r="F454" s="229"/>
      <c r="G454" s="145"/>
    </row>
    <row r="455" ht="15">
      <c r="G455" s="228"/>
    </row>
  </sheetData>
  <sheetProtection/>
  <mergeCells count="6">
    <mergeCell ref="D1:G1"/>
    <mergeCell ref="A6:G6"/>
    <mergeCell ref="A7:G7"/>
    <mergeCell ref="D3:G3"/>
    <mergeCell ref="D4:G4"/>
    <mergeCell ref="D2:G2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0" r:id="rId1"/>
  <headerFooter differentFirst="1"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46"/>
  <sheetViews>
    <sheetView zoomScalePageLayoutView="0" workbookViewId="0" topLeftCell="A2">
      <selection activeCell="F22" sqref="F22"/>
    </sheetView>
  </sheetViews>
  <sheetFormatPr defaultColWidth="9.00390625" defaultRowHeight="12.75"/>
  <cols>
    <col min="1" max="1" width="50.00390625" style="144" customWidth="1"/>
    <col min="2" max="2" width="7.00390625" style="144" customWidth="1"/>
    <col min="3" max="4" width="7.25390625" style="144" customWidth="1"/>
    <col min="5" max="5" width="11.125" style="144" customWidth="1"/>
    <col min="6" max="6" width="9.625" style="227" customWidth="1"/>
    <col min="7" max="7" width="13.875" style="144" customWidth="1"/>
    <col min="8" max="8" width="12.375" style="144" customWidth="1"/>
    <col min="9" max="16384" width="9.125" style="144" customWidth="1"/>
  </cols>
  <sheetData>
    <row r="1" spans="4:7" ht="15.75" customHeight="1" hidden="1">
      <c r="D1" s="306"/>
      <c r="E1" s="306"/>
      <c r="F1" s="306"/>
      <c r="G1" s="306"/>
    </row>
    <row r="2" spans="4:7" ht="15">
      <c r="D2" s="305" t="s">
        <v>632</v>
      </c>
      <c r="E2" s="305"/>
      <c r="F2" s="305"/>
      <c r="G2" s="305"/>
    </row>
    <row r="3" spans="4:7" ht="30" customHeight="1">
      <c r="D3" s="304" t="s">
        <v>228</v>
      </c>
      <c r="E3" s="304"/>
      <c r="F3" s="304"/>
      <c r="G3" s="304"/>
    </row>
    <row r="4" spans="4:7" ht="15" customHeight="1">
      <c r="D4" s="304" t="s">
        <v>631</v>
      </c>
      <c r="E4" s="304"/>
      <c r="F4" s="304"/>
      <c r="G4" s="304"/>
    </row>
    <row r="6" spans="1:8" ht="23.25" customHeight="1">
      <c r="A6" s="303" t="s">
        <v>630</v>
      </c>
      <c r="B6" s="303"/>
      <c r="C6" s="303"/>
      <c r="D6" s="303"/>
      <c r="E6" s="303"/>
      <c r="F6" s="303"/>
      <c r="G6" s="303"/>
      <c r="H6" s="303"/>
    </row>
    <row r="7" spans="1:7" ht="15" customHeight="1">
      <c r="A7" s="302"/>
      <c r="B7" s="302"/>
      <c r="C7" s="302"/>
      <c r="D7" s="302"/>
      <c r="E7" s="302"/>
      <c r="F7" s="302"/>
      <c r="G7" s="302"/>
    </row>
    <row r="8" spans="7:8" ht="15">
      <c r="G8" s="227"/>
      <c r="H8" s="227" t="s">
        <v>77</v>
      </c>
    </row>
    <row r="9" spans="1:8" ht="42.75">
      <c r="A9" s="300" t="s">
        <v>199</v>
      </c>
      <c r="B9" s="300" t="s">
        <v>629</v>
      </c>
      <c r="C9" s="300" t="s">
        <v>628</v>
      </c>
      <c r="D9" s="300" t="s">
        <v>627</v>
      </c>
      <c r="E9" s="300" t="s">
        <v>626</v>
      </c>
      <c r="F9" s="301" t="s">
        <v>625</v>
      </c>
      <c r="G9" s="300" t="s">
        <v>624</v>
      </c>
      <c r="H9" s="300" t="s">
        <v>623</v>
      </c>
    </row>
    <row r="10" spans="1:8" ht="15" customHeight="1" hidden="1">
      <c r="A10" s="300"/>
      <c r="B10" s="300"/>
      <c r="C10" s="300"/>
      <c r="D10" s="300"/>
      <c r="E10" s="300"/>
      <c r="F10" s="301"/>
      <c r="G10" s="300"/>
      <c r="H10" s="234"/>
    </row>
    <row r="11" spans="1:8" ht="15" customHeight="1">
      <c r="A11" s="299">
        <v>1</v>
      </c>
      <c r="B11" s="299">
        <v>2</v>
      </c>
      <c r="C11" s="299">
        <v>3</v>
      </c>
      <c r="D11" s="299">
        <v>4</v>
      </c>
      <c r="E11" s="299">
        <v>5</v>
      </c>
      <c r="F11" s="299">
        <v>6</v>
      </c>
      <c r="G11" s="299">
        <v>7</v>
      </c>
      <c r="H11" s="298">
        <v>8</v>
      </c>
    </row>
    <row r="12" spans="1:8" ht="28.5">
      <c r="A12" s="275" t="s">
        <v>622</v>
      </c>
      <c r="B12" s="250" t="s">
        <v>620</v>
      </c>
      <c r="C12" s="266"/>
      <c r="D12" s="266"/>
      <c r="E12" s="266"/>
      <c r="F12" s="265"/>
      <c r="G12" s="248">
        <f>G13</f>
        <v>5690.24</v>
      </c>
      <c r="H12" s="248">
        <f>H13</f>
        <v>5969.0019999999995</v>
      </c>
    </row>
    <row r="13" spans="1:8" ht="15">
      <c r="A13" s="241" t="s">
        <v>488</v>
      </c>
      <c r="B13" s="239" t="s">
        <v>620</v>
      </c>
      <c r="C13" s="239" t="s">
        <v>322</v>
      </c>
      <c r="D13" s="239"/>
      <c r="E13" s="239"/>
      <c r="F13" s="242"/>
      <c r="G13" s="237">
        <f>G14</f>
        <v>5690.24</v>
      </c>
      <c r="H13" s="237">
        <f>H14</f>
        <v>5969.0019999999995</v>
      </c>
    </row>
    <row r="14" spans="1:8" ht="60">
      <c r="A14" s="243" t="s">
        <v>317</v>
      </c>
      <c r="B14" s="239" t="s">
        <v>620</v>
      </c>
      <c r="C14" s="239" t="s">
        <v>322</v>
      </c>
      <c r="D14" s="239" t="s">
        <v>318</v>
      </c>
      <c r="E14" s="239"/>
      <c r="F14" s="242"/>
      <c r="G14" s="237">
        <f>G15</f>
        <v>5690.24</v>
      </c>
      <c r="H14" s="237">
        <f>H15</f>
        <v>5969.0019999999995</v>
      </c>
    </row>
    <row r="15" spans="1:8" ht="45">
      <c r="A15" s="243" t="s">
        <v>353</v>
      </c>
      <c r="B15" s="239" t="s">
        <v>620</v>
      </c>
      <c r="C15" s="239" t="s">
        <v>322</v>
      </c>
      <c r="D15" s="239" t="s">
        <v>318</v>
      </c>
      <c r="E15" s="239" t="s">
        <v>352</v>
      </c>
      <c r="F15" s="242"/>
      <c r="G15" s="237">
        <f>G16+G23</f>
        <v>5690.24</v>
      </c>
      <c r="H15" s="237">
        <f>H16+H23</f>
        <v>5969.0019999999995</v>
      </c>
    </row>
    <row r="16" spans="1:8" ht="15">
      <c r="A16" s="243" t="s">
        <v>351</v>
      </c>
      <c r="B16" s="239" t="s">
        <v>620</v>
      </c>
      <c r="C16" s="239" t="s">
        <v>322</v>
      </c>
      <c r="D16" s="239" t="s">
        <v>318</v>
      </c>
      <c r="E16" s="239" t="s">
        <v>346</v>
      </c>
      <c r="F16" s="242"/>
      <c r="G16" s="237">
        <f>SUM(G17:G22)</f>
        <v>4534.41</v>
      </c>
      <c r="H16" s="237">
        <f>SUM(H17:H22)</f>
        <v>4755.380499999999</v>
      </c>
    </row>
    <row r="17" spans="1:8" ht="15">
      <c r="A17" s="240" t="s">
        <v>343</v>
      </c>
      <c r="B17" s="239" t="s">
        <v>620</v>
      </c>
      <c r="C17" s="239" t="s">
        <v>322</v>
      </c>
      <c r="D17" s="239" t="s">
        <v>318</v>
      </c>
      <c r="E17" s="239" t="s">
        <v>346</v>
      </c>
      <c r="F17" s="238" t="s">
        <v>350</v>
      </c>
      <c r="G17" s="237">
        <f>2642*1.105</f>
        <v>2919.41</v>
      </c>
      <c r="H17" s="276">
        <f>G17*1.05</f>
        <v>3065.3804999999998</v>
      </c>
    </row>
    <row r="18" spans="1:8" ht="30">
      <c r="A18" s="240" t="s">
        <v>341</v>
      </c>
      <c r="B18" s="239" t="s">
        <v>620</v>
      </c>
      <c r="C18" s="239" t="s">
        <v>322</v>
      </c>
      <c r="D18" s="239" t="s">
        <v>318</v>
      </c>
      <c r="E18" s="239" t="s">
        <v>346</v>
      </c>
      <c r="F18" s="238" t="s">
        <v>349</v>
      </c>
      <c r="G18" s="237">
        <v>31</v>
      </c>
      <c r="H18" s="276">
        <v>31</v>
      </c>
    </row>
    <row r="19" spans="1:8" ht="30">
      <c r="A19" s="240" t="s">
        <v>339</v>
      </c>
      <c r="B19" s="239" t="s">
        <v>620</v>
      </c>
      <c r="C19" s="239" t="s">
        <v>322</v>
      </c>
      <c r="D19" s="239" t="s">
        <v>318</v>
      </c>
      <c r="E19" s="239" t="s">
        <v>346</v>
      </c>
      <c r="F19" s="238" t="s">
        <v>338</v>
      </c>
      <c r="G19" s="237">
        <v>393</v>
      </c>
      <c r="H19" s="276">
        <v>413</v>
      </c>
    </row>
    <row r="20" spans="1:8" ht="30">
      <c r="A20" s="241" t="s">
        <v>337</v>
      </c>
      <c r="B20" s="239" t="s">
        <v>620</v>
      </c>
      <c r="C20" s="239" t="s">
        <v>322</v>
      </c>
      <c r="D20" s="239" t="s">
        <v>318</v>
      </c>
      <c r="E20" s="239" t="s">
        <v>346</v>
      </c>
      <c r="F20" s="238" t="s">
        <v>336</v>
      </c>
      <c r="G20" s="276">
        <v>1158</v>
      </c>
      <c r="H20" s="276">
        <v>1211</v>
      </c>
    </row>
    <row r="21" spans="1:8" ht="30">
      <c r="A21" s="240" t="s">
        <v>348</v>
      </c>
      <c r="B21" s="239" t="s">
        <v>620</v>
      </c>
      <c r="C21" s="239" t="s">
        <v>322</v>
      </c>
      <c r="D21" s="239" t="s">
        <v>318</v>
      </c>
      <c r="E21" s="239" t="s">
        <v>346</v>
      </c>
      <c r="F21" s="238" t="s">
        <v>347</v>
      </c>
      <c r="G21" s="276">
        <v>22</v>
      </c>
      <c r="H21" s="276">
        <v>23</v>
      </c>
    </row>
    <row r="22" spans="1:8" ht="30">
      <c r="A22" s="240" t="s">
        <v>335</v>
      </c>
      <c r="B22" s="239" t="s">
        <v>620</v>
      </c>
      <c r="C22" s="239" t="s">
        <v>322</v>
      </c>
      <c r="D22" s="239" t="s">
        <v>318</v>
      </c>
      <c r="E22" s="239" t="s">
        <v>346</v>
      </c>
      <c r="F22" s="238" t="s">
        <v>332</v>
      </c>
      <c r="G22" s="276">
        <v>11</v>
      </c>
      <c r="H22" s="276">
        <v>12</v>
      </c>
    </row>
    <row r="23" spans="1:8" ht="30">
      <c r="A23" s="241" t="s">
        <v>621</v>
      </c>
      <c r="B23" s="239" t="s">
        <v>620</v>
      </c>
      <c r="C23" s="239" t="s">
        <v>322</v>
      </c>
      <c r="D23" s="239" t="s">
        <v>318</v>
      </c>
      <c r="E23" s="239" t="s">
        <v>619</v>
      </c>
      <c r="F23" s="242"/>
      <c r="G23" s="237">
        <f>G24</f>
        <v>1155.83</v>
      </c>
      <c r="H23" s="237">
        <f>H24</f>
        <v>1213.6215</v>
      </c>
    </row>
    <row r="24" spans="1:8" ht="15">
      <c r="A24" s="240" t="s">
        <v>343</v>
      </c>
      <c r="B24" s="239" t="s">
        <v>620</v>
      </c>
      <c r="C24" s="239" t="s">
        <v>322</v>
      </c>
      <c r="D24" s="239" t="s">
        <v>318</v>
      </c>
      <c r="E24" s="239" t="s">
        <v>619</v>
      </c>
      <c r="F24" s="238" t="s">
        <v>350</v>
      </c>
      <c r="G24" s="237">
        <f>1046*1.105</f>
        <v>1155.83</v>
      </c>
      <c r="H24" s="279">
        <f>G24*1.05</f>
        <v>1213.6215</v>
      </c>
    </row>
    <row r="25" spans="1:8" ht="15">
      <c r="A25" s="251" t="s">
        <v>618</v>
      </c>
      <c r="B25" s="250" t="s">
        <v>570</v>
      </c>
      <c r="C25" s="266"/>
      <c r="D25" s="266"/>
      <c r="E25" s="266"/>
      <c r="F25" s="265"/>
      <c r="G25" s="248">
        <f>G26+G58+G62+G87+G94+G107+G101</f>
        <v>88285.415</v>
      </c>
      <c r="H25" s="248">
        <f>H26+H58+H62+H87+H94+H107+H101</f>
        <v>84921.99075</v>
      </c>
    </row>
    <row r="26" spans="1:8" ht="15">
      <c r="A26" s="241" t="s">
        <v>488</v>
      </c>
      <c r="B26" s="239" t="s">
        <v>570</v>
      </c>
      <c r="C26" s="239" t="s">
        <v>322</v>
      </c>
      <c r="D26" s="239"/>
      <c r="E26" s="239"/>
      <c r="F26" s="242"/>
      <c r="G26" s="237">
        <f>G27+G31+G40+G44</f>
        <v>64538.915</v>
      </c>
      <c r="H26" s="237">
        <f>H27+H31+H40+H44</f>
        <v>66584.21075</v>
      </c>
    </row>
    <row r="27" spans="1:8" ht="45">
      <c r="A27" s="241" t="s">
        <v>617</v>
      </c>
      <c r="B27" s="239" t="s">
        <v>570</v>
      </c>
      <c r="C27" s="239" t="s">
        <v>322</v>
      </c>
      <c r="D27" s="239" t="s">
        <v>320</v>
      </c>
      <c r="E27" s="239"/>
      <c r="F27" s="242"/>
      <c r="G27" s="237">
        <f>G29</f>
        <v>1228.76</v>
      </c>
      <c r="H27" s="237">
        <f>H29</f>
        <v>1290.198</v>
      </c>
    </row>
    <row r="28" spans="1:8" ht="45">
      <c r="A28" s="243" t="s">
        <v>353</v>
      </c>
      <c r="B28" s="239" t="s">
        <v>570</v>
      </c>
      <c r="C28" s="239" t="s">
        <v>322</v>
      </c>
      <c r="D28" s="239" t="s">
        <v>320</v>
      </c>
      <c r="E28" s="239" t="s">
        <v>352</v>
      </c>
      <c r="F28" s="242"/>
      <c r="G28" s="237">
        <f>G29</f>
        <v>1228.76</v>
      </c>
      <c r="H28" s="237">
        <f>H29</f>
        <v>1290.198</v>
      </c>
    </row>
    <row r="29" spans="1:8" ht="15">
      <c r="A29" s="243" t="s">
        <v>616</v>
      </c>
      <c r="B29" s="239" t="s">
        <v>570</v>
      </c>
      <c r="C29" s="239" t="s">
        <v>322</v>
      </c>
      <c r="D29" s="239" t="s">
        <v>320</v>
      </c>
      <c r="E29" s="239" t="s">
        <v>615</v>
      </c>
      <c r="F29" s="242"/>
      <c r="G29" s="237">
        <f>G30</f>
        <v>1228.76</v>
      </c>
      <c r="H29" s="237">
        <f>H30</f>
        <v>1290.198</v>
      </c>
    </row>
    <row r="30" spans="1:8" ht="15">
      <c r="A30" s="240" t="s">
        <v>343</v>
      </c>
      <c r="B30" s="239" t="s">
        <v>570</v>
      </c>
      <c r="C30" s="239" t="s">
        <v>322</v>
      </c>
      <c r="D30" s="239" t="s">
        <v>320</v>
      </c>
      <c r="E30" s="239" t="s">
        <v>615</v>
      </c>
      <c r="F30" s="238" t="s">
        <v>350</v>
      </c>
      <c r="G30" s="237">
        <f>1112*1.105</f>
        <v>1228.76</v>
      </c>
      <c r="H30" s="279">
        <f>G30*1.05</f>
        <v>1290.198</v>
      </c>
    </row>
    <row r="31" spans="1:8" ht="60">
      <c r="A31" s="243" t="s">
        <v>315</v>
      </c>
      <c r="B31" s="239" t="s">
        <v>570</v>
      </c>
      <c r="C31" s="239" t="s">
        <v>322</v>
      </c>
      <c r="D31" s="239" t="s">
        <v>316</v>
      </c>
      <c r="E31" s="239"/>
      <c r="F31" s="242"/>
      <c r="G31" s="237">
        <f>G33</f>
        <v>50323.155</v>
      </c>
      <c r="H31" s="237">
        <f>H33</f>
        <v>51832.01275</v>
      </c>
    </row>
    <row r="32" spans="1:8" ht="45">
      <c r="A32" s="243" t="s">
        <v>353</v>
      </c>
      <c r="B32" s="239" t="s">
        <v>570</v>
      </c>
      <c r="C32" s="239" t="s">
        <v>322</v>
      </c>
      <c r="D32" s="239" t="s">
        <v>316</v>
      </c>
      <c r="E32" s="239" t="s">
        <v>352</v>
      </c>
      <c r="F32" s="242"/>
      <c r="G32" s="237">
        <f>G33</f>
        <v>50323.155</v>
      </c>
      <c r="H32" s="237">
        <f>H33</f>
        <v>51832.01275</v>
      </c>
    </row>
    <row r="33" spans="1:8" ht="15">
      <c r="A33" s="243" t="s">
        <v>351</v>
      </c>
      <c r="B33" s="239" t="s">
        <v>570</v>
      </c>
      <c r="C33" s="239" t="s">
        <v>322</v>
      </c>
      <c r="D33" s="239" t="s">
        <v>316</v>
      </c>
      <c r="E33" s="239" t="s">
        <v>346</v>
      </c>
      <c r="F33" s="242"/>
      <c r="G33" s="237">
        <f>SUM(G34:G39)</f>
        <v>50323.155</v>
      </c>
      <c r="H33" s="237">
        <f>SUM(H34:H39)</f>
        <v>51832.01275</v>
      </c>
    </row>
    <row r="34" spans="1:8" ht="15">
      <c r="A34" s="240" t="s">
        <v>343</v>
      </c>
      <c r="B34" s="239" t="s">
        <v>570</v>
      </c>
      <c r="C34" s="239" t="s">
        <v>322</v>
      </c>
      <c r="D34" s="239" t="s">
        <v>316</v>
      </c>
      <c r="E34" s="239" t="s">
        <v>346</v>
      </c>
      <c r="F34" s="238" t="s">
        <v>350</v>
      </c>
      <c r="G34" s="237">
        <f>33011*1.105</f>
        <v>36477.155</v>
      </c>
      <c r="H34" s="279">
        <f>G34*1.05-1000</f>
        <v>37301.01275</v>
      </c>
    </row>
    <row r="35" spans="1:8" ht="30">
      <c r="A35" s="240" t="s">
        <v>341</v>
      </c>
      <c r="B35" s="239" t="s">
        <v>570</v>
      </c>
      <c r="C35" s="239" t="s">
        <v>322</v>
      </c>
      <c r="D35" s="239" t="s">
        <v>316</v>
      </c>
      <c r="E35" s="239" t="s">
        <v>346</v>
      </c>
      <c r="F35" s="238" t="s">
        <v>349</v>
      </c>
      <c r="G35" s="237">
        <v>50</v>
      </c>
      <c r="H35" s="276">
        <v>50</v>
      </c>
    </row>
    <row r="36" spans="1:8" ht="30">
      <c r="A36" s="240" t="s">
        <v>339</v>
      </c>
      <c r="B36" s="239" t="s">
        <v>570</v>
      </c>
      <c r="C36" s="239" t="s">
        <v>322</v>
      </c>
      <c r="D36" s="239" t="s">
        <v>316</v>
      </c>
      <c r="E36" s="239" t="s">
        <v>346</v>
      </c>
      <c r="F36" s="238" t="s">
        <v>338</v>
      </c>
      <c r="G36" s="237">
        <v>2953</v>
      </c>
      <c r="H36" s="276">
        <v>3101</v>
      </c>
    </row>
    <row r="37" spans="1:8" ht="30">
      <c r="A37" s="241" t="s">
        <v>337</v>
      </c>
      <c r="B37" s="239" t="s">
        <v>570</v>
      </c>
      <c r="C37" s="239" t="s">
        <v>322</v>
      </c>
      <c r="D37" s="239" t="s">
        <v>316</v>
      </c>
      <c r="E37" s="239" t="s">
        <v>346</v>
      </c>
      <c r="F37" s="238" t="s">
        <v>336</v>
      </c>
      <c r="G37" s="237">
        <v>10727</v>
      </c>
      <c r="H37" s="276">
        <v>11264</v>
      </c>
    </row>
    <row r="38" spans="1:8" ht="30">
      <c r="A38" s="240" t="s">
        <v>348</v>
      </c>
      <c r="B38" s="239" t="s">
        <v>570</v>
      </c>
      <c r="C38" s="239" t="s">
        <v>322</v>
      </c>
      <c r="D38" s="239" t="s">
        <v>316</v>
      </c>
      <c r="E38" s="239" t="s">
        <v>346</v>
      </c>
      <c r="F38" s="238" t="s">
        <v>347</v>
      </c>
      <c r="G38" s="237">
        <v>106</v>
      </c>
      <c r="H38" s="276">
        <v>106</v>
      </c>
    </row>
    <row r="39" spans="1:8" ht="30">
      <c r="A39" s="240" t="s">
        <v>335</v>
      </c>
      <c r="B39" s="239" t="s">
        <v>570</v>
      </c>
      <c r="C39" s="239" t="s">
        <v>322</v>
      </c>
      <c r="D39" s="239" t="s">
        <v>316</v>
      </c>
      <c r="E39" s="239" t="s">
        <v>346</v>
      </c>
      <c r="F39" s="238" t="s">
        <v>332</v>
      </c>
      <c r="G39" s="237">
        <v>10</v>
      </c>
      <c r="H39" s="276">
        <v>10</v>
      </c>
    </row>
    <row r="40" spans="1:8" ht="15">
      <c r="A40" s="241" t="s">
        <v>311</v>
      </c>
      <c r="B40" s="239" t="s">
        <v>570</v>
      </c>
      <c r="C40" s="239" t="s">
        <v>322</v>
      </c>
      <c r="D40" s="239" t="s">
        <v>312</v>
      </c>
      <c r="E40" s="239"/>
      <c r="F40" s="242"/>
      <c r="G40" s="237">
        <f>G41</f>
        <v>3500</v>
      </c>
      <c r="H40" s="237">
        <f>H41</f>
        <v>3500</v>
      </c>
    </row>
    <row r="41" spans="1:8" ht="15">
      <c r="A41" s="241" t="s">
        <v>311</v>
      </c>
      <c r="B41" s="239" t="s">
        <v>570</v>
      </c>
      <c r="C41" s="239" t="s">
        <v>322</v>
      </c>
      <c r="D41" s="239" t="s">
        <v>312</v>
      </c>
      <c r="E41" s="239" t="s">
        <v>614</v>
      </c>
      <c r="F41" s="242"/>
      <c r="G41" s="237">
        <f>G42</f>
        <v>3500</v>
      </c>
      <c r="H41" s="237">
        <f>H42</f>
        <v>3500</v>
      </c>
    </row>
    <row r="42" spans="1:8" ht="15">
      <c r="A42" s="241" t="s">
        <v>613</v>
      </c>
      <c r="B42" s="239" t="s">
        <v>570</v>
      </c>
      <c r="C42" s="239" t="s">
        <v>322</v>
      </c>
      <c r="D42" s="239" t="s">
        <v>312</v>
      </c>
      <c r="E42" s="239" t="s">
        <v>611</v>
      </c>
      <c r="F42" s="242"/>
      <c r="G42" s="237">
        <f>G43</f>
        <v>3500</v>
      </c>
      <c r="H42" s="237">
        <f>H43</f>
        <v>3500</v>
      </c>
    </row>
    <row r="43" spans="1:8" ht="15">
      <c r="A43" s="241" t="s">
        <v>612</v>
      </c>
      <c r="B43" s="239" t="s">
        <v>570</v>
      </c>
      <c r="C43" s="239" t="s">
        <v>322</v>
      </c>
      <c r="D43" s="239" t="s">
        <v>312</v>
      </c>
      <c r="E43" s="239" t="s">
        <v>611</v>
      </c>
      <c r="F43" s="242" t="s">
        <v>610</v>
      </c>
      <c r="G43" s="237">
        <v>3500</v>
      </c>
      <c r="H43" s="279">
        <v>3500</v>
      </c>
    </row>
    <row r="44" spans="1:8" ht="15">
      <c r="A44" s="241" t="s">
        <v>309</v>
      </c>
      <c r="B44" s="239" t="s">
        <v>570</v>
      </c>
      <c r="C44" s="239" t="s">
        <v>322</v>
      </c>
      <c r="D44" s="239" t="s">
        <v>310</v>
      </c>
      <c r="E44" s="239"/>
      <c r="F44" s="242"/>
      <c r="G44" s="237">
        <f>G49+G54+G45</f>
        <v>9487</v>
      </c>
      <c r="H44" s="237">
        <f>H49+H54+H45</f>
        <v>9962</v>
      </c>
    </row>
    <row r="45" spans="1:8" ht="30">
      <c r="A45" s="241" t="s">
        <v>609</v>
      </c>
      <c r="B45" s="239" t="s">
        <v>570</v>
      </c>
      <c r="C45" s="239" t="s">
        <v>322</v>
      </c>
      <c r="D45" s="239" t="s">
        <v>310</v>
      </c>
      <c r="E45" s="239" t="s">
        <v>608</v>
      </c>
      <c r="F45" s="242"/>
      <c r="G45" s="237">
        <f>G46</f>
        <v>8470</v>
      </c>
      <c r="H45" s="237">
        <f>H46</f>
        <v>8945</v>
      </c>
    </row>
    <row r="46" spans="1:8" ht="30">
      <c r="A46" s="241" t="s">
        <v>344</v>
      </c>
      <c r="B46" s="239" t="s">
        <v>570</v>
      </c>
      <c r="C46" s="239" t="s">
        <v>322</v>
      </c>
      <c r="D46" s="239" t="s">
        <v>310</v>
      </c>
      <c r="E46" s="239" t="s">
        <v>607</v>
      </c>
      <c r="F46" s="242"/>
      <c r="G46" s="237">
        <f>G47</f>
        <v>8470</v>
      </c>
      <c r="H46" s="237">
        <f>H47</f>
        <v>8945</v>
      </c>
    </row>
    <row r="47" spans="1:8" ht="60">
      <c r="A47" s="240" t="s">
        <v>372</v>
      </c>
      <c r="B47" s="239" t="s">
        <v>570</v>
      </c>
      <c r="C47" s="239" t="s">
        <v>322</v>
      </c>
      <c r="D47" s="239" t="s">
        <v>310</v>
      </c>
      <c r="E47" s="239" t="s">
        <v>607</v>
      </c>
      <c r="F47" s="242" t="s">
        <v>370</v>
      </c>
      <c r="G47" s="237">
        <f>7884+586</f>
        <v>8470</v>
      </c>
      <c r="H47" s="276">
        <f>8081+864</f>
        <v>8945</v>
      </c>
    </row>
    <row r="48" spans="1:8" ht="105">
      <c r="A48" s="243" t="s">
        <v>415</v>
      </c>
      <c r="B48" s="239" t="s">
        <v>570</v>
      </c>
      <c r="C48" s="239" t="s">
        <v>322</v>
      </c>
      <c r="D48" s="239" t="s">
        <v>310</v>
      </c>
      <c r="E48" s="239" t="s">
        <v>397</v>
      </c>
      <c r="F48" s="242"/>
      <c r="G48" s="237">
        <f>G49</f>
        <v>491.7</v>
      </c>
      <c r="H48" s="237">
        <f>H49</f>
        <v>491.7</v>
      </c>
    </row>
    <row r="49" spans="1:8" ht="30">
      <c r="A49" s="243" t="s">
        <v>606</v>
      </c>
      <c r="B49" s="239" t="s">
        <v>570</v>
      </c>
      <c r="C49" s="239" t="s">
        <v>322</v>
      </c>
      <c r="D49" s="239" t="s">
        <v>310</v>
      </c>
      <c r="E49" s="239" t="s">
        <v>605</v>
      </c>
      <c r="F49" s="242"/>
      <c r="G49" s="237">
        <f>G50+G53+G51+G52</f>
        <v>491.7</v>
      </c>
      <c r="H49" s="237">
        <f>H50+H53+H51+H52</f>
        <v>491.7</v>
      </c>
    </row>
    <row r="50" spans="1:8" ht="15">
      <c r="A50" s="243" t="s">
        <v>343</v>
      </c>
      <c r="B50" s="239" t="s">
        <v>570</v>
      </c>
      <c r="C50" s="239" t="s">
        <v>322</v>
      </c>
      <c r="D50" s="239" t="s">
        <v>310</v>
      </c>
      <c r="E50" s="239" t="s">
        <v>605</v>
      </c>
      <c r="F50" s="242" t="s">
        <v>350</v>
      </c>
      <c r="G50" s="237">
        <v>410.7</v>
      </c>
      <c r="H50" s="297">
        <v>410.7</v>
      </c>
    </row>
    <row r="51" spans="1:8" ht="30">
      <c r="A51" s="240" t="s">
        <v>341</v>
      </c>
      <c r="B51" s="239" t="s">
        <v>570</v>
      </c>
      <c r="C51" s="239" t="s">
        <v>322</v>
      </c>
      <c r="D51" s="239" t="s">
        <v>310</v>
      </c>
      <c r="E51" s="239" t="s">
        <v>605</v>
      </c>
      <c r="F51" s="242" t="s">
        <v>349</v>
      </c>
      <c r="G51" s="237">
        <v>0.5</v>
      </c>
      <c r="H51" s="276">
        <v>0.5</v>
      </c>
    </row>
    <row r="52" spans="1:8" ht="30">
      <c r="A52" s="240" t="s">
        <v>339</v>
      </c>
      <c r="B52" s="239" t="s">
        <v>570</v>
      </c>
      <c r="C52" s="239" t="s">
        <v>322</v>
      </c>
      <c r="D52" s="239" t="s">
        <v>310</v>
      </c>
      <c r="E52" s="239" t="s">
        <v>605</v>
      </c>
      <c r="F52" s="242" t="s">
        <v>338</v>
      </c>
      <c r="G52" s="237">
        <v>24.6</v>
      </c>
      <c r="H52" s="282">
        <v>24.6</v>
      </c>
    </row>
    <row r="53" spans="1:8" ht="30">
      <c r="A53" s="241" t="s">
        <v>337</v>
      </c>
      <c r="B53" s="239" t="s">
        <v>570</v>
      </c>
      <c r="C53" s="239" t="s">
        <v>322</v>
      </c>
      <c r="D53" s="239" t="s">
        <v>310</v>
      </c>
      <c r="E53" s="239" t="s">
        <v>605</v>
      </c>
      <c r="F53" s="242" t="s">
        <v>336</v>
      </c>
      <c r="G53" s="237">
        <v>55.9</v>
      </c>
      <c r="H53" s="296">
        <v>55.9</v>
      </c>
    </row>
    <row r="54" spans="1:8" ht="30">
      <c r="A54" s="295" t="s">
        <v>604</v>
      </c>
      <c r="B54" s="239" t="s">
        <v>570</v>
      </c>
      <c r="C54" s="239" t="s">
        <v>322</v>
      </c>
      <c r="D54" s="239" t="s">
        <v>310</v>
      </c>
      <c r="E54" s="239" t="s">
        <v>603</v>
      </c>
      <c r="F54" s="242"/>
      <c r="G54" s="237">
        <f>G55+G57+G56</f>
        <v>525.3000000000001</v>
      </c>
      <c r="H54" s="237">
        <f>H55+H57+H56</f>
        <v>525.3000000000001</v>
      </c>
    </row>
    <row r="55" spans="1:8" ht="15">
      <c r="A55" s="243" t="s">
        <v>343</v>
      </c>
      <c r="B55" s="239" t="s">
        <v>570</v>
      </c>
      <c r="C55" s="239" t="s">
        <v>322</v>
      </c>
      <c r="D55" s="239" t="s">
        <v>310</v>
      </c>
      <c r="E55" s="239" t="s">
        <v>603</v>
      </c>
      <c r="F55" s="242" t="s">
        <v>350</v>
      </c>
      <c r="G55" s="237">
        <v>448</v>
      </c>
      <c r="H55" s="276">
        <v>448</v>
      </c>
    </row>
    <row r="56" spans="1:8" ht="30">
      <c r="A56" s="240" t="s">
        <v>339</v>
      </c>
      <c r="B56" s="239" t="s">
        <v>570</v>
      </c>
      <c r="C56" s="239" t="s">
        <v>322</v>
      </c>
      <c r="D56" s="239" t="s">
        <v>310</v>
      </c>
      <c r="E56" s="239" t="s">
        <v>603</v>
      </c>
      <c r="F56" s="242" t="s">
        <v>338</v>
      </c>
      <c r="G56" s="237">
        <v>3.2</v>
      </c>
      <c r="H56" s="282">
        <v>3.2</v>
      </c>
    </row>
    <row r="57" spans="1:8" ht="30">
      <c r="A57" s="241" t="s">
        <v>337</v>
      </c>
      <c r="B57" s="239" t="s">
        <v>570</v>
      </c>
      <c r="C57" s="239" t="s">
        <v>322</v>
      </c>
      <c r="D57" s="239" t="s">
        <v>310</v>
      </c>
      <c r="E57" s="239" t="s">
        <v>603</v>
      </c>
      <c r="F57" s="242" t="s">
        <v>336</v>
      </c>
      <c r="G57" s="237">
        <v>74.1</v>
      </c>
      <c r="H57" s="282">
        <v>74.1</v>
      </c>
    </row>
    <row r="58" spans="1:8" ht="15">
      <c r="A58" s="258" t="s">
        <v>305</v>
      </c>
      <c r="B58" s="239" t="s">
        <v>570</v>
      </c>
      <c r="C58" s="239" t="s">
        <v>308</v>
      </c>
      <c r="D58" s="239" t="s">
        <v>306</v>
      </c>
      <c r="E58" s="239"/>
      <c r="F58" s="242"/>
      <c r="G58" s="237">
        <f>G59</f>
        <v>50</v>
      </c>
      <c r="H58" s="237">
        <f>H59</f>
        <v>0</v>
      </c>
    </row>
    <row r="59" spans="1:8" ht="30">
      <c r="A59" s="241" t="s">
        <v>361</v>
      </c>
      <c r="B59" s="239" t="s">
        <v>570</v>
      </c>
      <c r="C59" s="239" t="s">
        <v>308</v>
      </c>
      <c r="D59" s="239" t="s">
        <v>306</v>
      </c>
      <c r="E59" s="239" t="s">
        <v>360</v>
      </c>
      <c r="F59" s="242"/>
      <c r="G59" s="237">
        <f>G60</f>
        <v>50</v>
      </c>
      <c r="H59" s="237">
        <f>H60</f>
        <v>0</v>
      </c>
    </row>
    <row r="60" spans="1:8" ht="45">
      <c r="A60" s="258" t="s">
        <v>602</v>
      </c>
      <c r="B60" s="239" t="s">
        <v>570</v>
      </c>
      <c r="C60" s="239" t="s">
        <v>308</v>
      </c>
      <c r="D60" s="239" t="s">
        <v>306</v>
      </c>
      <c r="E60" s="246" t="s">
        <v>601</v>
      </c>
      <c r="F60" s="242"/>
      <c r="G60" s="237">
        <f>G61</f>
        <v>50</v>
      </c>
      <c r="H60" s="237">
        <f>H61</f>
        <v>0</v>
      </c>
    </row>
    <row r="61" spans="1:8" ht="30">
      <c r="A61" s="241" t="s">
        <v>337</v>
      </c>
      <c r="B61" s="239" t="s">
        <v>570</v>
      </c>
      <c r="C61" s="239" t="s">
        <v>308</v>
      </c>
      <c r="D61" s="239" t="s">
        <v>306</v>
      </c>
      <c r="E61" s="246" t="s">
        <v>601</v>
      </c>
      <c r="F61" s="242" t="s">
        <v>336</v>
      </c>
      <c r="G61" s="237">
        <v>50</v>
      </c>
      <c r="H61" s="277">
        <v>0</v>
      </c>
    </row>
    <row r="62" spans="1:8" ht="15">
      <c r="A62" s="241" t="s">
        <v>459</v>
      </c>
      <c r="B62" s="239" t="s">
        <v>570</v>
      </c>
      <c r="C62" s="239" t="s">
        <v>302</v>
      </c>
      <c r="D62" s="239"/>
      <c r="E62" s="239"/>
      <c r="F62" s="242"/>
      <c r="G62" s="237">
        <f>G67+G63</f>
        <v>16541.6</v>
      </c>
      <c r="H62" s="237">
        <f>H67+H63</f>
        <v>14091.880000000001</v>
      </c>
    </row>
    <row r="63" spans="1:8" ht="15">
      <c r="A63" s="258" t="s">
        <v>536</v>
      </c>
      <c r="B63" s="247" t="s">
        <v>570</v>
      </c>
      <c r="C63" s="247" t="s">
        <v>302</v>
      </c>
      <c r="D63" s="247" t="s">
        <v>296</v>
      </c>
      <c r="E63" s="239"/>
      <c r="F63" s="242"/>
      <c r="G63" s="237">
        <f>G64</f>
        <v>3000</v>
      </c>
      <c r="H63" s="237">
        <f>H64</f>
        <v>0</v>
      </c>
    </row>
    <row r="64" spans="1:8" ht="30">
      <c r="A64" s="241" t="s">
        <v>361</v>
      </c>
      <c r="B64" s="239" t="s">
        <v>570</v>
      </c>
      <c r="C64" s="239" t="s">
        <v>302</v>
      </c>
      <c r="D64" s="239" t="s">
        <v>296</v>
      </c>
      <c r="E64" s="239" t="s">
        <v>360</v>
      </c>
      <c r="F64" s="242"/>
      <c r="G64" s="237">
        <f>G65</f>
        <v>3000</v>
      </c>
      <c r="H64" s="237">
        <f>H65</f>
        <v>0</v>
      </c>
    </row>
    <row r="65" spans="1:8" ht="30">
      <c r="A65" s="252" t="s">
        <v>600</v>
      </c>
      <c r="B65" s="239" t="s">
        <v>570</v>
      </c>
      <c r="C65" s="247" t="s">
        <v>302</v>
      </c>
      <c r="D65" s="247" t="s">
        <v>296</v>
      </c>
      <c r="E65" s="239" t="s">
        <v>532</v>
      </c>
      <c r="F65" s="242"/>
      <c r="G65" s="237">
        <f>G66</f>
        <v>3000</v>
      </c>
      <c r="H65" s="237">
        <f>H66</f>
        <v>0</v>
      </c>
    </row>
    <row r="66" spans="1:8" ht="45">
      <c r="A66" s="241" t="s">
        <v>577</v>
      </c>
      <c r="B66" s="239" t="s">
        <v>570</v>
      </c>
      <c r="C66" s="247" t="s">
        <v>302</v>
      </c>
      <c r="D66" s="247" t="s">
        <v>296</v>
      </c>
      <c r="E66" s="239" t="s">
        <v>532</v>
      </c>
      <c r="F66" s="242" t="s">
        <v>576</v>
      </c>
      <c r="G66" s="237">
        <v>3000</v>
      </c>
      <c r="H66" s="234"/>
    </row>
    <row r="67" spans="1:8" ht="30">
      <c r="A67" s="241" t="s">
        <v>293</v>
      </c>
      <c r="B67" s="239" t="s">
        <v>570</v>
      </c>
      <c r="C67" s="239" t="s">
        <v>302</v>
      </c>
      <c r="D67" s="239" t="s">
        <v>294</v>
      </c>
      <c r="E67" s="239"/>
      <c r="F67" s="242"/>
      <c r="G67" s="237">
        <f>G68+G78+G80+G70</f>
        <v>13541.6</v>
      </c>
      <c r="H67" s="237">
        <f>H68+H78+H80+H70</f>
        <v>14091.880000000001</v>
      </c>
    </row>
    <row r="68" spans="1:8" ht="30">
      <c r="A68" s="241" t="s">
        <v>599</v>
      </c>
      <c r="B68" s="239" t="s">
        <v>570</v>
      </c>
      <c r="C68" s="239" t="s">
        <v>302</v>
      </c>
      <c r="D68" s="239" t="s">
        <v>294</v>
      </c>
      <c r="E68" s="239" t="s">
        <v>598</v>
      </c>
      <c r="F68" s="242"/>
      <c r="G68" s="237">
        <f>G69</f>
        <v>1533</v>
      </c>
      <c r="H68" s="237">
        <f>H69</f>
        <v>1613</v>
      </c>
    </row>
    <row r="69" spans="1:8" ht="30">
      <c r="A69" s="241" t="s">
        <v>337</v>
      </c>
      <c r="B69" s="239" t="s">
        <v>570</v>
      </c>
      <c r="C69" s="239" t="s">
        <v>302</v>
      </c>
      <c r="D69" s="239" t="s">
        <v>294</v>
      </c>
      <c r="E69" s="239" t="s">
        <v>598</v>
      </c>
      <c r="F69" s="242" t="s">
        <v>336</v>
      </c>
      <c r="G69" s="237">
        <v>1533</v>
      </c>
      <c r="H69" s="276">
        <v>1613</v>
      </c>
    </row>
    <row r="70" spans="1:8" ht="30">
      <c r="A70" s="241" t="s">
        <v>344</v>
      </c>
      <c r="B70" s="239" t="s">
        <v>570</v>
      </c>
      <c r="C70" s="239" t="s">
        <v>302</v>
      </c>
      <c r="D70" s="239" t="s">
        <v>294</v>
      </c>
      <c r="E70" s="239" t="s">
        <v>597</v>
      </c>
      <c r="F70" s="242"/>
      <c r="G70" s="237">
        <f>G71+G72+G73+G74+G75+G76</f>
        <v>7048.6</v>
      </c>
      <c r="H70" s="237">
        <f>H71+H72+H73+H74+H75+H76</f>
        <v>7402.880000000001</v>
      </c>
    </row>
    <row r="71" spans="1:8" ht="15">
      <c r="A71" s="240" t="s">
        <v>343</v>
      </c>
      <c r="B71" s="239" t="s">
        <v>570</v>
      </c>
      <c r="C71" s="239" t="s">
        <v>302</v>
      </c>
      <c r="D71" s="239" t="s">
        <v>294</v>
      </c>
      <c r="E71" s="239" t="s">
        <v>597</v>
      </c>
      <c r="F71" s="242" t="s">
        <v>342</v>
      </c>
      <c r="G71" s="237">
        <f>5760*1.09125</f>
        <v>6285.6</v>
      </c>
      <c r="H71" s="279">
        <f>G71*1.05</f>
        <v>6599.880000000001</v>
      </c>
    </row>
    <row r="72" spans="1:8" ht="30">
      <c r="A72" s="240" t="s">
        <v>341</v>
      </c>
      <c r="B72" s="239" t="s">
        <v>570</v>
      </c>
      <c r="C72" s="239" t="s">
        <v>302</v>
      </c>
      <c r="D72" s="239" t="s">
        <v>294</v>
      </c>
      <c r="E72" s="239" t="s">
        <v>597</v>
      </c>
      <c r="F72" s="242" t="s">
        <v>340</v>
      </c>
      <c r="G72" s="237">
        <v>3</v>
      </c>
      <c r="H72" s="276">
        <v>3</v>
      </c>
    </row>
    <row r="73" spans="1:8" ht="30">
      <c r="A73" s="240" t="s">
        <v>339</v>
      </c>
      <c r="B73" s="239" t="s">
        <v>570</v>
      </c>
      <c r="C73" s="239" t="s">
        <v>302</v>
      </c>
      <c r="D73" s="239" t="s">
        <v>294</v>
      </c>
      <c r="E73" s="239" t="s">
        <v>597</v>
      </c>
      <c r="F73" s="242" t="s">
        <v>338</v>
      </c>
      <c r="G73" s="237">
        <v>358</v>
      </c>
      <c r="H73" s="276">
        <v>376</v>
      </c>
    </row>
    <row r="74" spans="1:8" ht="30">
      <c r="A74" s="241" t="s">
        <v>337</v>
      </c>
      <c r="B74" s="239" t="s">
        <v>570</v>
      </c>
      <c r="C74" s="239" t="s">
        <v>302</v>
      </c>
      <c r="D74" s="239" t="s">
        <v>294</v>
      </c>
      <c r="E74" s="239" t="s">
        <v>597</v>
      </c>
      <c r="F74" s="242" t="s">
        <v>336</v>
      </c>
      <c r="G74" s="237">
        <v>326</v>
      </c>
      <c r="H74" s="276">
        <v>348</v>
      </c>
    </row>
    <row r="75" spans="1:8" ht="30">
      <c r="A75" s="240" t="s">
        <v>348</v>
      </c>
      <c r="B75" s="239" t="s">
        <v>570</v>
      </c>
      <c r="C75" s="239" t="s">
        <v>302</v>
      </c>
      <c r="D75" s="239" t="s">
        <v>294</v>
      </c>
      <c r="E75" s="239" t="s">
        <v>597</v>
      </c>
      <c r="F75" s="242" t="s">
        <v>347</v>
      </c>
      <c r="G75" s="237">
        <v>75</v>
      </c>
      <c r="H75" s="276">
        <v>75</v>
      </c>
    </row>
    <row r="76" spans="1:8" ht="30">
      <c r="A76" s="240" t="s">
        <v>335</v>
      </c>
      <c r="B76" s="239" t="s">
        <v>570</v>
      </c>
      <c r="C76" s="239" t="s">
        <v>302</v>
      </c>
      <c r="D76" s="239" t="s">
        <v>294</v>
      </c>
      <c r="E76" s="239" t="s">
        <v>597</v>
      </c>
      <c r="F76" s="242" t="s">
        <v>332</v>
      </c>
      <c r="G76" s="237">
        <v>1</v>
      </c>
      <c r="H76" s="276">
        <v>1</v>
      </c>
    </row>
    <row r="77" spans="1:8" ht="30">
      <c r="A77" s="241" t="s">
        <v>596</v>
      </c>
      <c r="B77" s="239" t="s">
        <v>570</v>
      </c>
      <c r="C77" s="239" t="s">
        <v>302</v>
      </c>
      <c r="D77" s="239" t="s">
        <v>294</v>
      </c>
      <c r="E77" s="239" t="s">
        <v>595</v>
      </c>
      <c r="F77" s="242"/>
      <c r="G77" s="237">
        <f>G78</f>
        <v>2310</v>
      </c>
      <c r="H77" s="237">
        <f>H78</f>
        <v>2426</v>
      </c>
    </row>
    <row r="78" spans="1:8" ht="30">
      <c r="A78" s="241" t="s">
        <v>594</v>
      </c>
      <c r="B78" s="239" t="s">
        <v>570</v>
      </c>
      <c r="C78" s="239" t="s">
        <v>302</v>
      </c>
      <c r="D78" s="239" t="s">
        <v>294</v>
      </c>
      <c r="E78" s="239" t="s">
        <v>593</v>
      </c>
      <c r="F78" s="242"/>
      <c r="G78" s="237">
        <f>G79</f>
        <v>2310</v>
      </c>
      <c r="H78" s="237">
        <f>H79</f>
        <v>2426</v>
      </c>
    </row>
    <row r="79" spans="1:8" ht="30">
      <c r="A79" s="241" t="s">
        <v>337</v>
      </c>
      <c r="B79" s="239" t="s">
        <v>570</v>
      </c>
      <c r="C79" s="239" t="s">
        <v>302</v>
      </c>
      <c r="D79" s="239" t="s">
        <v>294</v>
      </c>
      <c r="E79" s="239" t="s">
        <v>593</v>
      </c>
      <c r="F79" s="242" t="s">
        <v>336</v>
      </c>
      <c r="G79" s="237">
        <v>2310</v>
      </c>
      <c r="H79" s="276">
        <v>2426</v>
      </c>
    </row>
    <row r="80" spans="1:8" ht="30">
      <c r="A80" s="241" t="s">
        <v>361</v>
      </c>
      <c r="B80" s="239" t="s">
        <v>570</v>
      </c>
      <c r="C80" s="239" t="s">
        <v>302</v>
      </c>
      <c r="D80" s="239" t="s">
        <v>294</v>
      </c>
      <c r="E80" s="239" t="s">
        <v>360</v>
      </c>
      <c r="F80" s="242"/>
      <c r="G80" s="237">
        <f>G81+G85</f>
        <v>2650</v>
      </c>
      <c r="H80" s="237">
        <f>H81+H85</f>
        <v>2650</v>
      </c>
    </row>
    <row r="81" spans="1:8" ht="45">
      <c r="A81" s="241" t="s">
        <v>592</v>
      </c>
      <c r="B81" s="239" t="s">
        <v>570</v>
      </c>
      <c r="C81" s="239" t="s">
        <v>302</v>
      </c>
      <c r="D81" s="239" t="s">
        <v>294</v>
      </c>
      <c r="E81" s="246" t="s">
        <v>590</v>
      </c>
      <c r="F81" s="242"/>
      <c r="G81" s="237">
        <f>G82+G84+G83</f>
        <v>2500</v>
      </c>
      <c r="H81" s="237">
        <f>H82+H84+H83</f>
        <v>2500</v>
      </c>
    </row>
    <row r="82" spans="1:8" ht="30">
      <c r="A82" s="241" t="s">
        <v>337</v>
      </c>
      <c r="B82" s="247" t="s">
        <v>570</v>
      </c>
      <c r="C82" s="239" t="s">
        <v>302</v>
      </c>
      <c r="D82" s="239" t="s">
        <v>294</v>
      </c>
      <c r="E82" s="246" t="s">
        <v>590</v>
      </c>
      <c r="F82" s="242" t="s">
        <v>336</v>
      </c>
      <c r="G82" s="237">
        <v>400</v>
      </c>
      <c r="H82" s="276">
        <v>400</v>
      </c>
    </row>
    <row r="83" spans="1:8" ht="45">
      <c r="A83" s="284" t="s">
        <v>587</v>
      </c>
      <c r="B83" s="247" t="s">
        <v>570</v>
      </c>
      <c r="C83" s="239" t="s">
        <v>302</v>
      </c>
      <c r="D83" s="239" t="s">
        <v>294</v>
      </c>
      <c r="E83" s="246" t="s">
        <v>590</v>
      </c>
      <c r="F83" s="242" t="s">
        <v>495</v>
      </c>
      <c r="G83" s="237">
        <v>2100</v>
      </c>
      <c r="H83" s="276">
        <v>2100</v>
      </c>
    </row>
    <row r="84" spans="1:8" ht="15">
      <c r="A84" s="294" t="s">
        <v>591</v>
      </c>
      <c r="B84" s="247" t="s">
        <v>570</v>
      </c>
      <c r="C84" s="239" t="s">
        <v>302</v>
      </c>
      <c r="D84" s="239" t="s">
        <v>294</v>
      </c>
      <c r="E84" s="246" t="s">
        <v>590</v>
      </c>
      <c r="F84" s="242" t="s">
        <v>589</v>
      </c>
      <c r="G84" s="237">
        <f>1000-1000</f>
        <v>0</v>
      </c>
      <c r="H84" s="237">
        <f>1000-1000</f>
        <v>0</v>
      </c>
    </row>
    <row r="85" spans="1:8" ht="45">
      <c r="A85" s="252" t="s">
        <v>588</v>
      </c>
      <c r="B85" s="247" t="s">
        <v>570</v>
      </c>
      <c r="C85" s="239" t="s">
        <v>302</v>
      </c>
      <c r="D85" s="239" t="s">
        <v>294</v>
      </c>
      <c r="E85" s="246" t="s">
        <v>586</v>
      </c>
      <c r="F85" s="242"/>
      <c r="G85" s="237">
        <f>G86</f>
        <v>150</v>
      </c>
      <c r="H85" s="237">
        <f>H86</f>
        <v>150</v>
      </c>
    </row>
    <row r="86" spans="1:8" ht="45">
      <c r="A86" s="284" t="s">
        <v>587</v>
      </c>
      <c r="B86" s="247" t="s">
        <v>570</v>
      </c>
      <c r="C86" s="239" t="s">
        <v>302</v>
      </c>
      <c r="D86" s="239" t="s">
        <v>294</v>
      </c>
      <c r="E86" s="246" t="s">
        <v>586</v>
      </c>
      <c r="F86" s="242" t="s">
        <v>495</v>
      </c>
      <c r="G86" s="237">
        <v>150</v>
      </c>
      <c r="H86" s="276">
        <v>150</v>
      </c>
    </row>
    <row r="87" spans="1:8" ht="15">
      <c r="A87" s="241" t="s">
        <v>382</v>
      </c>
      <c r="B87" s="239" t="s">
        <v>570</v>
      </c>
      <c r="C87" s="239" t="s">
        <v>278</v>
      </c>
      <c r="D87" s="239"/>
      <c r="E87" s="239"/>
      <c r="F87" s="242"/>
      <c r="G87" s="237">
        <f>G88</f>
        <v>1542.8999999999999</v>
      </c>
      <c r="H87" s="237">
        <f>H88</f>
        <v>1542.8999999999999</v>
      </c>
    </row>
    <row r="88" spans="1:8" ht="15">
      <c r="A88" s="241" t="s">
        <v>273</v>
      </c>
      <c r="B88" s="239" t="s">
        <v>570</v>
      </c>
      <c r="C88" s="239" t="s">
        <v>278</v>
      </c>
      <c r="D88" s="239" t="s">
        <v>270</v>
      </c>
      <c r="E88" s="239"/>
      <c r="F88" s="242"/>
      <c r="G88" s="237">
        <f>G89</f>
        <v>1542.8999999999999</v>
      </c>
      <c r="H88" s="237">
        <f>H89</f>
        <v>1542.8999999999999</v>
      </c>
    </row>
    <row r="89" spans="1:8" ht="30">
      <c r="A89" s="293" t="s">
        <v>585</v>
      </c>
      <c r="B89" s="239" t="s">
        <v>570</v>
      </c>
      <c r="C89" s="239" t="s">
        <v>278</v>
      </c>
      <c r="D89" s="239" t="s">
        <v>270</v>
      </c>
      <c r="E89" s="239" t="s">
        <v>584</v>
      </c>
      <c r="F89" s="242"/>
      <c r="G89" s="237">
        <f>G90+G92+G93+G91</f>
        <v>1542.8999999999999</v>
      </c>
      <c r="H89" s="237">
        <f>H90+H92+H93+H91</f>
        <v>1542.8999999999999</v>
      </c>
    </row>
    <row r="90" spans="1:8" ht="15">
      <c r="A90" s="243" t="s">
        <v>343</v>
      </c>
      <c r="B90" s="239" t="s">
        <v>570</v>
      </c>
      <c r="C90" s="239" t="s">
        <v>278</v>
      </c>
      <c r="D90" s="239" t="s">
        <v>270</v>
      </c>
      <c r="E90" s="239" t="s">
        <v>584</v>
      </c>
      <c r="F90" s="242" t="s">
        <v>350</v>
      </c>
      <c r="G90" s="237">
        <v>896</v>
      </c>
      <c r="H90" s="276">
        <v>896</v>
      </c>
    </row>
    <row r="91" spans="1:8" ht="30">
      <c r="A91" s="240" t="s">
        <v>341</v>
      </c>
      <c r="B91" s="239" t="s">
        <v>570</v>
      </c>
      <c r="C91" s="239" t="s">
        <v>278</v>
      </c>
      <c r="D91" s="239" t="s">
        <v>270</v>
      </c>
      <c r="E91" s="239" t="s">
        <v>584</v>
      </c>
      <c r="F91" s="242" t="s">
        <v>349</v>
      </c>
      <c r="G91" s="237">
        <v>4.8</v>
      </c>
      <c r="H91" s="282">
        <v>4.8</v>
      </c>
    </row>
    <row r="92" spans="1:8" ht="30">
      <c r="A92" s="240" t="s">
        <v>339</v>
      </c>
      <c r="B92" s="239" t="s">
        <v>570</v>
      </c>
      <c r="C92" s="239" t="s">
        <v>278</v>
      </c>
      <c r="D92" s="239" t="s">
        <v>270</v>
      </c>
      <c r="E92" s="239" t="s">
        <v>584</v>
      </c>
      <c r="F92" s="242" t="s">
        <v>338</v>
      </c>
      <c r="G92" s="237">
        <v>332.5</v>
      </c>
      <c r="H92" s="282">
        <v>332.5</v>
      </c>
    </row>
    <row r="93" spans="1:8" ht="30">
      <c r="A93" s="241" t="s">
        <v>337</v>
      </c>
      <c r="B93" s="239" t="s">
        <v>570</v>
      </c>
      <c r="C93" s="239" t="s">
        <v>278</v>
      </c>
      <c r="D93" s="239" t="s">
        <v>270</v>
      </c>
      <c r="E93" s="239" t="s">
        <v>584</v>
      </c>
      <c r="F93" s="242" t="s">
        <v>336</v>
      </c>
      <c r="G93" s="237">
        <v>309.6</v>
      </c>
      <c r="H93" s="276">
        <v>309.6</v>
      </c>
    </row>
    <row r="94" spans="1:8" ht="15">
      <c r="A94" s="241" t="s">
        <v>410</v>
      </c>
      <c r="B94" s="239" t="s">
        <v>570</v>
      </c>
      <c r="C94" s="239" t="s">
        <v>258</v>
      </c>
      <c r="D94" s="239"/>
      <c r="E94" s="239"/>
      <c r="F94" s="242"/>
      <c r="G94" s="237">
        <f>G95+G99</f>
        <v>2032</v>
      </c>
      <c r="H94" s="237">
        <f>H95+H99</f>
        <v>2094</v>
      </c>
    </row>
    <row r="95" spans="1:8" ht="15">
      <c r="A95" s="241" t="s">
        <v>255</v>
      </c>
      <c r="B95" s="239" t="s">
        <v>570</v>
      </c>
      <c r="C95" s="239" t="s">
        <v>258</v>
      </c>
      <c r="D95" s="239" t="s">
        <v>256</v>
      </c>
      <c r="E95" s="239"/>
      <c r="F95" s="242"/>
      <c r="G95" s="237">
        <f>G96</f>
        <v>1492</v>
      </c>
      <c r="H95" s="237">
        <f>H96</f>
        <v>1554</v>
      </c>
    </row>
    <row r="96" spans="1:8" ht="15">
      <c r="A96" s="241" t="s">
        <v>583</v>
      </c>
      <c r="B96" s="239" t="s">
        <v>570</v>
      </c>
      <c r="C96" s="239" t="s">
        <v>258</v>
      </c>
      <c r="D96" s="239" t="s">
        <v>256</v>
      </c>
      <c r="E96" s="239" t="s">
        <v>582</v>
      </c>
      <c r="F96" s="242"/>
      <c r="G96" s="237">
        <f>G97</f>
        <v>1492</v>
      </c>
      <c r="H96" s="237">
        <f>H97</f>
        <v>1554</v>
      </c>
    </row>
    <row r="97" spans="1:8" ht="15">
      <c r="A97" s="241" t="s">
        <v>581</v>
      </c>
      <c r="B97" s="239" t="s">
        <v>570</v>
      </c>
      <c r="C97" s="239" t="s">
        <v>258</v>
      </c>
      <c r="D97" s="239" t="s">
        <v>256</v>
      </c>
      <c r="E97" s="239" t="s">
        <v>580</v>
      </c>
      <c r="F97" s="242"/>
      <c r="G97" s="237">
        <f>G98</f>
        <v>1492</v>
      </c>
      <c r="H97" s="237">
        <f>H98</f>
        <v>1554</v>
      </c>
    </row>
    <row r="98" spans="1:8" ht="45">
      <c r="A98" s="241" t="s">
        <v>403</v>
      </c>
      <c r="B98" s="239" t="s">
        <v>570</v>
      </c>
      <c r="C98" s="239" t="s">
        <v>258</v>
      </c>
      <c r="D98" s="239" t="s">
        <v>256</v>
      </c>
      <c r="E98" s="239" t="s">
        <v>580</v>
      </c>
      <c r="F98" s="242" t="s">
        <v>401</v>
      </c>
      <c r="G98" s="237">
        <v>1492</v>
      </c>
      <c r="H98" s="276">
        <v>1554</v>
      </c>
    </row>
    <row r="99" spans="1:8" ht="45">
      <c r="A99" s="241" t="s">
        <v>579</v>
      </c>
      <c r="B99" s="239" t="s">
        <v>570</v>
      </c>
      <c r="C99" s="239" t="s">
        <v>258</v>
      </c>
      <c r="D99" s="239" t="s">
        <v>254</v>
      </c>
      <c r="E99" s="239" t="s">
        <v>407</v>
      </c>
      <c r="F99" s="242"/>
      <c r="G99" s="237">
        <f>G100</f>
        <v>540</v>
      </c>
      <c r="H99" s="237">
        <f>H100</f>
        <v>540</v>
      </c>
    </row>
    <row r="100" spans="1:8" ht="30">
      <c r="A100" s="243" t="s">
        <v>393</v>
      </c>
      <c r="B100" s="239" t="s">
        <v>570</v>
      </c>
      <c r="C100" s="239" t="s">
        <v>258</v>
      </c>
      <c r="D100" s="239" t="s">
        <v>254</v>
      </c>
      <c r="E100" s="239" t="s">
        <v>407</v>
      </c>
      <c r="F100" s="242" t="s">
        <v>391</v>
      </c>
      <c r="G100" s="237">
        <v>540</v>
      </c>
      <c r="H100" s="276">
        <v>540</v>
      </c>
    </row>
    <row r="101" spans="1:8" ht="15">
      <c r="A101" s="241" t="s">
        <v>390</v>
      </c>
      <c r="B101" s="239" t="s">
        <v>570</v>
      </c>
      <c r="C101" s="239" t="s">
        <v>248</v>
      </c>
      <c r="D101" s="239"/>
      <c r="E101" s="239"/>
      <c r="F101" s="242"/>
      <c r="G101" s="237">
        <f>G102</f>
        <v>3000</v>
      </c>
      <c r="H101" s="237">
        <f>H102</f>
        <v>0</v>
      </c>
    </row>
    <row r="102" spans="1:8" ht="15.75">
      <c r="A102" s="292" t="s">
        <v>245</v>
      </c>
      <c r="B102" s="239" t="s">
        <v>570</v>
      </c>
      <c r="C102" s="239" t="s">
        <v>248</v>
      </c>
      <c r="D102" s="239" t="s">
        <v>246</v>
      </c>
      <c r="E102" s="239"/>
      <c r="F102" s="242"/>
      <c r="G102" s="237">
        <f>G103</f>
        <v>3000</v>
      </c>
      <c r="H102" s="237">
        <f>H103</f>
        <v>0</v>
      </c>
    </row>
    <row r="103" spans="1:8" ht="30">
      <c r="A103" s="241" t="s">
        <v>361</v>
      </c>
      <c r="B103" s="239" t="s">
        <v>570</v>
      </c>
      <c r="C103" s="239" t="s">
        <v>248</v>
      </c>
      <c r="D103" s="239" t="s">
        <v>246</v>
      </c>
      <c r="E103" s="239" t="s">
        <v>360</v>
      </c>
      <c r="F103" s="242"/>
      <c r="G103" s="237">
        <f>G104</f>
        <v>3000</v>
      </c>
      <c r="H103" s="237">
        <f>H104</f>
        <v>0</v>
      </c>
    </row>
    <row r="104" spans="1:8" ht="45">
      <c r="A104" s="241" t="s">
        <v>578</v>
      </c>
      <c r="B104" s="239" t="s">
        <v>570</v>
      </c>
      <c r="C104" s="239" t="s">
        <v>248</v>
      </c>
      <c r="D104" s="239" t="s">
        <v>246</v>
      </c>
      <c r="E104" s="239" t="s">
        <v>388</v>
      </c>
      <c r="F104" s="242"/>
      <c r="G104" s="237">
        <f>G105</f>
        <v>3000</v>
      </c>
      <c r="H104" s="237">
        <f>H105</f>
        <v>0</v>
      </c>
    </row>
    <row r="105" spans="1:8" ht="45">
      <c r="A105" s="241" t="s">
        <v>476</v>
      </c>
      <c r="B105" s="239" t="s">
        <v>570</v>
      </c>
      <c r="C105" s="239" t="s">
        <v>248</v>
      </c>
      <c r="D105" s="239" t="s">
        <v>246</v>
      </c>
      <c r="E105" s="239" t="s">
        <v>475</v>
      </c>
      <c r="F105" s="242"/>
      <c r="G105" s="237">
        <f>G106</f>
        <v>3000</v>
      </c>
      <c r="H105" s="237">
        <f>H106</f>
        <v>0</v>
      </c>
    </row>
    <row r="106" spans="1:8" ht="45">
      <c r="A106" s="241" t="s">
        <v>577</v>
      </c>
      <c r="B106" s="239" t="s">
        <v>570</v>
      </c>
      <c r="C106" s="239" t="s">
        <v>248</v>
      </c>
      <c r="D106" s="239" t="s">
        <v>246</v>
      </c>
      <c r="E106" s="239" t="s">
        <v>475</v>
      </c>
      <c r="F106" s="242" t="s">
        <v>576</v>
      </c>
      <c r="G106" s="237">
        <v>3000</v>
      </c>
      <c r="H106" s="276">
        <v>0</v>
      </c>
    </row>
    <row r="107" spans="1:8" ht="15">
      <c r="A107" s="241" t="s">
        <v>575</v>
      </c>
      <c r="B107" s="239" t="s">
        <v>570</v>
      </c>
      <c r="C107" s="239" t="s">
        <v>240</v>
      </c>
      <c r="D107" s="239"/>
      <c r="E107" s="239"/>
      <c r="F107" s="242"/>
      <c r="G107" s="237">
        <f>G108</f>
        <v>580</v>
      </c>
      <c r="H107" s="237">
        <f>H108</f>
        <v>609</v>
      </c>
    </row>
    <row r="108" spans="1:8" ht="15">
      <c r="A108" s="241" t="s">
        <v>574</v>
      </c>
      <c r="B108" s="239" t="s">
        <v>570</v>
      </c>
      <c r="C108" s="239" t="s">
        <v>240</v>
      </c>
      <c r="D108" s="239" t="s">
        <v>238</v>
      </c>
      <c r="E108" s="239"/>
      <c r="F108" s="242"/>
      <c r="G108" s="237">
        <f>G109</f>
        <v>580</v>
      </c>
      <c r="H108" s="237">
        <f>H109</f>
        <v>609</v>
      </c>
    </row>
    <row r="109" spans="1:8" ht="30">
      <c r="A109" s="241" t="s">
        <v>573</v>
      </c>
      <c r="B109" s="239" t="s">
        <v>570</v>
      </c>
      <c r="C109" s="239" t="s">
        <v>240</v>
      </c>
      <c r="D109" s="239" t="s">
        <v>238</v>
      </c>
      <c r="E109" s="239" t="s">
        <v>572</v>
      </c>
      <c r="F109" s="242"/>
      <c r="G109" s="237">
        <f>G110</f>
        <v>580</v>
      </c>
      <c r="H109" s="237">
        <f>H110</f>
        <v>609</v>
      </c>
    </row>
    <row r="110" spans="1:8" ht="30">
      <c r="A110" s="241" t="s">
        <v>571</v>
      </c>
      <c r="B110" s="239" t="s">
        <v>570</v>
      </c>
      <c r="C110" s="239" t="s">
        <v>240</v>
      </c>
      <c r="D110" s="239" t="s">
        <v>238</v>
      </c>
      <c r="E110" s="239" t="s">
        <v>569</v>
      </c>
      <c r="F110" s="242"/>
      <c r="G110" s="237">
        <f>G111</f>
        <v>580</v>
      </c>
      <c r="H110" s="237">
        <f>H111</f>
        <v>609</v>
      </c>
    </row>
    <row r="111" spans="1:8" ht="30">
      <c r="A111" s="241" t="s">
        <v>337</v>
      </c>
      <c r="B111" s="239" t="s">
        <v>570</v>
      </c>
      <c r="C111" s="239" t="s">
        <v>240</v>
      </c>
      <c r="D111" s="239" t="s">
        <v>238</v>
      </c>
      <c r="E111" s="239" t="s">
        <v>569</v>
      </c>
      <c r="F111" s="242" t="s">
        <v>336</v>
      </c>
      <c r="G111" s="237">
        <v>580</v>
      </c>
      <c r="H111" s="276">
        <v>609</v>
      </c>
    </row>
    <row r="112" spans="1:8" ht="42.75">
      <c r="A112" s="251" t="s">
        <v>568</v>
      </c>
      <c r="B112" s="250" t="s">
        <v>210</v>
      </c>
      <c r="C112" s="266"/>
      <c r="D112" s="266"/>
      <c r="E112" s="266"/>
      <c r="F112" s="265"/>
      <c r="G112" s="248">
        <f>G116+G126+G113</f>
        <v>59052.39</v>
      </c>
      <c r="H112" s="248">
        <f>H116+H126+H113</f>
        <v>93374.65950000001</v>
      </c>
    </row>
    <row r="113" spans="1:8" ht="15">
      <c r="A113" s="289" t="s">
        <v>231</v>
      </c>
      <c r="B113" s="288" t="s">
        <v>210</v>
      </c>
      <c r="C113" s="288" t="s">
        <v>566</v>
      </c>
      <c r="D113" s="288" t="s">
        <v>566</v>
      </c>
      <c r="E113" s="291" t="s">
        <v>567</v>
      </c>
      <c r="F113" s="290"/>
      <c r="G113" s="286">
        <f>G114</f>
        <v>26883</v>
      </c>
      <c r="H113" s="286">
        <f>H114</f>
        <v>55990.4</v>
      </c>
    </row>
    <row r="114" spans="1:8" ht="15">
      <c r="A114" s="289" t="s">
        <v>231</v>
      </c>
      <c r="B114" s="288" t="s">
        <v>210</v>
      </c>
      <c r="C114" s="288" t="s">
        <v>566</v>
      </c>
      <c r="D114" s="288" t="s">
        <v>566</v>
      </c>
      <c r="E114" s="288" t="s">
        <v>565</v>
      </c>
      <c r="F114" s="290"/>
      <c r="G114" s="286">
        <f>G115</f>
        <v>26883</v>
      </c>
      <c r="H114" s="286">
        <f>H115</f>
        <v>55990.4</v>
      </c>
    </row>
    <row r="115" spans="1:8" ht="15">
      <c r="A115" s="289" t="s">
        <v>231</v>
      </c>
      <c r="B115" s="288" t="s">
        <v>210</v>
      </c>
      <c r="C115" s="288" t="s">
        <v>566</v>
      </c>
      <c r="D115" s="288" t="s">
        <v>566</v>
      </c>
      <c r="E115" s="288" t="s">
        <v>565</v>
      </c>
      <c r="F115" s="287" t="s">
        <v>564</v>
      </c>
      <c r="G115" s="286">
        <v>26883</v>
      </c>
      <c r="H115" s="285">
        <v>55990.4</v>
      </c>
    </row>
    <row r="116" spans="1:8" ht="15">
      <c r="A116" s="241" t="s">
        <v>488</v>
      </c>
      <c r="B116" s="239" t="s">
        <v>210</v>
      </c>
      <c r="C116" s="239" t="s">
        <v>322</v>
      </c>
      <c r="D116" s="239"/>
      <c r="E116" s="239"/>
      <c r="F116" s="242"/>
      <c r="G116" s="237">
        <f>G117</f>
        <v>13870.39</v>
      </c>
      <c r="H116" s="237">
        <f>H117</f>
        <v>14561.459499999999</v>
      </c>
    </row>
    <row r="117" spans="1:8" ht="45">
      <c r="A117" s="241" t="s">
        <v>313</v>
      </c>
      <c r="B117" s="239" t="s">
        <v>210</v>
      </c>
      <c r="C117" s="239" t="s">
        <v>322</v>
      </c>
      <c r="D117" s="239" t="s">
        <v>314</v>
      </c>
      <c r="E117" s="239"/>
      <c r="F117" s="242"/>
      <c r="G117" s="276">
        <f>G118</f>
        <v>13870.39</v>
      </c>
      <c r="H117" s="276">
        <f>H118</f>
        <v>14561.459499999999</v>
      </c>
    </row>
    <row r="118" spans="1:8" ht="45">
      <c r="A118" s="243" t="s">
        <v>353</v>
      </c>
      <c r="B118" s="239" t="s">
        <v>210</v>
      </c>
      <c r="C118" s="239" t="s">
        <v>322</v>
      </c>
      <c r="D118" s="239" t="s">
        <v>314</v>
      </c>
      <c r="E118" s="239" t="s">
        <v>352</v>
      </c>
      <c r="F118" s="242"/>
      <c r="G118" s="276">
        <f>G119</f>
        <v>13870.39</v>
      </c>
      <c r="H118" s="276">
        <f>H119</f>
        <v>14561.459499999999</v>
      </c>
    </row>
    <row r="119" spans="1:8" ht="15">
      <c r="A119" s="243" t="s">
        <v>351</v>
      </c>
      <c r="B119" s="239" t="s">
        <v>210</v>
      </c>
      <c r="C119" s="239" t="s">
        <v>322</v>
      </c>
      <c r="D119" s="239" t="s">
        <v>314</v>
      </c>
      <c r="E119" s="239" t="s">
        <v>346</v>
      </c>
      <c r="F119" s="242"/>
      <c r="G119" s="276">
        <f>SUM(G120:G125)</f>
        <v>13870.39</v>
      </c>
      <c r="H119" s="276">
        <f>SUM(H120:H125)</f>
        <v>14561.459499999999</v>
      </c>
    </row>
    <row r="120" spans="1:8" ht="15">
      <c r="A120" s="240" t="s">
        <v>343</v>
      </c>
      <c r="B120" s="239" t="s">
        <v>210</v>
      </c>
      <c r="C120" s="239" t="s">
        <v>322</v>
      </c>
      <c r="D120" s="239" t="s">
        <v>314</v>
      </c>
      <c r="E120" s="239" t="s">
        <v>346</v>
      </c>
      <c r="F120" s="238" t="s">
        <v>350</v>
      </c>
      <c r="G120" s="276">
        <f>10318*1.105</f>
        <v>11401.39</v>
      </c>
      <c r="H120" s="279">
        <f>G120*1.05</f>
        <v>11971.459499999999</v>
      </c>
    </row>
    <row r="121" spans="1:8" ht="30">
      <c r="A121" s="240" t="s">
        <v>341</v>
      </c>
      <c r="B121" s="239" t="s">
        <v>210</v>
      </c>
      <c r="C121" s="239" t="s">
        <v>322</v>
      </c>
      <c r="D121" s="239" t="s">
        <v>314</v>
      </c>
      <c r="E121" s="239" t="s">
        <v>346</v>
      </c>
      <c r="F121" s="238" t="s">
        <v>349</v>
      </c>
      <c r="G121" s="276">
        <v>12</v>
      </c>
      <c r="H121" s="276">
        <v>12</v>
      </c>
    </row>
    <row r="122" spans="1:8" ht="30">
      <c r="A122" s="240" t="s">
        <v>339</v>
      </c>
      <c r="B122" s="239" t="s">
        <v>210</v>
      </c>
      <c r="C122" s="239" t="s">
        <v>322</v>
      </c>
      <c r="D122" s="239" t="s">
        <v>314</v>
      </c>
      <c r="E122" s="239" t="s">
        <v>346</v>
      </c>
      <c r="F122" s="238" t="s">
        <v>338</v>
      </c>
      <c r="G122" s="276">
        <v>1854</v>
      </c>
      <c r="H122" s="276">
        <v>1947</v>
      </c>
    </row>
    <row r="123" spans="1:8" ht="30">
      <c r="A123" s="241" t="s">
        <v>337</v>
      </c>
      <c r="B123" s="239" t="s">
        <v>210</v>
      </c>
      <c r="C123" s="239" t="s">
        <v>322</v>
      </c>
      <c r="D123" s="239" t="s">
        <v>314</v>
      </c>
      <c r="E123" s="239" t="s">
        <v>346</v>
      </c>
      <c r="F123" s="238" t="s">
        <v>336</v>
      </c>
      <c r="G123" s="276">
        <v>580</v>
      </c>
      <c r="H123" s="276">
        <v>608</v>
      </c>
    </row>
    <row r="124" spans="1:8" ht="30">
      <c r="A124" s="240" t="s">
        <v>348</v>
      </c>
      <c r="B124" s="239" t="s">
        <v>210</v>
      </c>
      <c r="C124" s="239" t="s">
        <v>322</v>
      </c>
      <c r="D124" s="239" t="s">
        <v>314</v>
      </c>
      <c r="E124" s="239" t="s">
        <v>346</v>
      </c>
      <c r="F124" s="238" t="s">
        <v>347</v>
      </c>
      <c r="G124" s="276">
        <v>20</v>
      </c>
      <c r="H124" s="276">
        <v>20</v>
      </c>
    </row>
    <row r="125" spans="1:8" ht="30">
      <c r="A125" s="240" t="s">
        <v>335</v>
      </c>
      <c r="B125" s="239" t="s">
        <v>210</v>
      </c>
      <c r="C125" s="239" t="s">
        <v>322</v>
      </c>
      <c r="D125" s="239" t="s">
        <v>314</v>
      </c>
      <c r="E125" s="239" t="s">
        <v>346</v>
      </c>
      <c r="F125" s="238" t="s">
        <v>332</v>
      </c>
      <c r="G125" s="276">
        <v>3</v>
      </c>
      <c r="H125" s="276">
        <v>3</v>
      </c>
    </row>
    <row r="126" spans="1:8" ht="30">
      <c r="A126" s="243" t="s">
        <v>563</v>
      </c>
      <c r="B126" s="239" t="s">
        <v>210</v>
      </c>
      <c r="C126" s="239" t="s">
        <v>236</v>
      </c>
      <c r="D126" s="239" t="s">
        <v>234</v>
      </c>
      <c r="E126" s="239"/>
      <c r="F126" s="242"/>
      <c r="G126" s="276">
        <f>G127</f>
        <v>18299</v>
      </c>
      <c r="H126" s="276">
        <f>H127</f>
        <v>22822.8</v>
      </c>
    </row>
    <row r="127" spans="1:8" ht="30">
      <c r="A127" s="243" t="s">
        <v>562</v>
      </c>
      <c r="B127" s="239" t="s">
        <v>210</v>
      </c>
      <c r="C127" s="239" t="s">
        <v>236</v>
      </c>
      <c r="D127" s="239" t="s">
        <v>234</v>
      </c>
      <c r="E127" s="239" t="s">
        <v>561</v>
      </c>
      <c r="F127" s="242"/>
      <c r="G127" s="276">
        <f>G128</f>
        <v>18299</v>
      </c>
      <c r="H127" s="276">
        <f>H128</f>
        <v>22822.8</v>
      </c>
    </row>
    <row r="128" spans="1:8" ht="15">
      <c r="A128" s="241" t="s">
        <v>560</v>
      </c>
      <c r="B128" s="239" t="s">
        <v>210</v>
      </c>
      <c r="C128" s="239" t="s">
        <v>236</v>
      </c>
      <c r="D128" s="239" t="s">
        <v>234</v>
      </c>
      <c r="E128" s="239" t="s">
        <v>558</v>
      </c>
      <c r="F128" s="242"/>
      <c r="G128" s="276">
        <f>G129</f>
        <v>18299</v>
      </c>
      <c r="H128" s="276">
        <f>H129</f>
        <v>22822.8</v>
      </c>
    </row>
    <row r="129" spans="1:8" ht="15">
      <c r="A129" s="284" t="s">
        <v>559</v>
      </c>
      <c r="B129" s="239" t="s">
        <v>210</v>
      </c>
      <c r="C129" s="239" t="s">
        <v>236</v>
      </c>
      <c r="D129" s="239" t="s">
        <v>234</v>
      </c>
      <c r="E129" s="239" t="s">
        <v>558</v>
      </c>
      <c r="F129" s="242" t="s">
        <v>557</v>
      </c>
      <c r="G129" s="276">
        <v>18299</v>
      </c>
      <c r="H129" s="234">
        <v>22822.8</v>
      </c>
    </row>
    <row r="130" spans="1:8" ht="42.75">
      <c r="A130" s="251" t="s">
        <v>556</v>
      </c>
      <c r="B130" s="250" t="s">
        <v>546</v>
      </c>
      <c r="C130" s="266"/>
      <c r="D130" s="266"/>
      <c r="E130" s="266"/>
      <c r="F130" s="265"/>
      <c r="G130" s="283">
        <f>G131+G144</f>
        <v>29945.68</v>
      </c>
      <c r="H130" s="283">
        <f>H131+H144</f>
        <v>30755.579</v>
      </c>
    </row>
    <row r="131" spans="1:8" ht="15">
      <c r="A131" s="241" t="s">
        <v>488</v>
      </c>
      <c r="B131" s="239" t="s">
        <v>546</v>
      </c>
      <c r="C131" s="239" t="s">
        <v>322</v>
      </c>
      <c r="D131" s="239"/>
      <c r="E131" s="239"/>
      <c r="F131" s="242"/>
      <c r="G131" s="276">
        <f>G132</f>
        <v>15076.98</v>
      </c>
      <c r="H131" s="276">
        <f>H132</f>
        <v>15836.879</v>
      </c>
    </row>
    <row r="132" spans="1:8" ht="15">
      <c r="A132" s="241" t="s">
        <v>309</v>
      </c>
      <c r="B132" s="239" t="s">
        <v>546</v>
      </c>
      <c r="C132" s="239" t="s">
        <v>322</v>
      </c>
      <c r="D132" s="239" t="s">
        <v>310</v>
      </c>
      <c r="E132" s="239"/>
      <c r="F132" s="242"/>
      <c r="G132" s="276">
        <f>G134+G141</f>
        <v>15076.98</v>
      </c>
      <c r="H132" s="276">
        <f>H134+H141</f>
        <v>15836.879</v>
      </c>
    </row>
    <row r="133" spans="1:8" ht="45">
      <c r="A133" s="243" t="s">
        <v>353</v>
      </c>
      <c r="B133" s="239" t="s">
        <v>546</v>
      </c>
      <c r="C133" s="239" t="s">
        <v>322</v>
      </c>
      <c r="D133" s="239" t="s">
        <v>310</v>
      </c>
      <c r="E133" s="239" t="s">
        <v>352</v>
      </c>
      <c r="F133" s="242"/>
      <c r="G133" s="276">
        <f>G134</f>
        <v>12951.98</v>
      </c>
      <c r="H133" s="276">
        <f>H134</f>
        <v>13595.879</v>
      </c>
    </row>
    <row r="134" spans="1:8" ht="15">
      <c r="A134" s="243" t="s">
        <v>351</v>
      </c>
      <c r="B134" s="239" t="s">
        <v>546</v>
      </c>
      <c r="C134" s="239" t="s">
        <v>322</v>
      </c>
      <c r="D134" s="239" t="s">
        <v>310</v>
      </c>
      <c r="E134" s="239" t="s">
        <v>346</v>
      </c>
      <c r="F134" s="242"/>
      <c r="G134" s="276">
        <f>SUM(G135:G140)</f>
        <v>12951.98</v>
      </c>
      <c r="H134" s="276">
        <f>SUM(H135:H140)</f>
        <v>13595.879</v>
      </c>
    </row>
    <row r="135" spans="1:8" ht="15">
      <c r="A135" s="240" t="s">
        <v>343</v>
      </c>
      <c r="B135" s="239" t="s">
        <v>546</v>
      </c>
      <c r="C135" s="239" t="s">
        <v>322</v>
      </c>
      <c r="D135" s="239" t="s">
        <v>310</v>
      </c>
      <c r="E135" s="239" t="s">
        <v>346</v>
      </c>
      <c r="F135" s="238" t="s">
        <v>350</v>
      </c>
      <c r="G135" s="276">
        <f>10876*1.105</f>
        <v>12017.98</v>
      </c>
      <c r="H135" s="279">
        <f>G135*1.05</f>
        <v>12618.879</v>
      </c>
    </row>
    <row r="136" spans="1:8" ht="30">
      <c r="A136" s="240" t="s">
        <v>341</v>
      </c>
      <c r="B136" s="239" t="s">
        <v>546</v>
      </c>
      <c r="C136" s="239" t="s">
        <v>322</v>
      </c>
      <c r="D136" s="239" t="s">
        <v>310</v>
      </c>
      <c r="E136" s="239" t="s">
        <v>346</v>
      </c>
      <c r="F136" s="238" t="s">
        <v>349</v>
      </c>
      <c r="G136" s="276">
        <v>25</v>
      </c>
      <c r="H136" s="276">
        <v>25</v>
      </c>
    </row>
    <row r="137" spans="1:8" ht="30">
      <c r="A137" s="258" t="s">
        <v>339</v>
      </c>
      <c r="B137" s="239" t="s">
        <v>546</v>
      </c>
      <c r="C137" s="239" t="s">
        <v>322</v>
      </c>
      <c r="D137" s="239" t="s">
        <v>310</v>
      </c>
      <c r="E137" s="239" t="s">
        <v>346</v>
      </c>
      <c r="F137" s="238" t="s">
        <v>338</v>
      </c>
      <c r="G137" s="276">
        <v>553</v>
      </c>
      <c r="H137" s="276">
        <v>580</v>
      </c>
    </row>
    <row r="138" spans="1:8" ht="30">
      <c r="A138" s="241" t="s">
        <v>337</v>
      </c>
      <c r="B138" s="239" t="s">
        <v>546</v>
      </c>
      <c r="C138" s="239" t="s">
        <v>322</v>
      </c>
      <c r="D138" s="239" t="s">
        <v>310</v>
      </c>
      <c r="E138" s="239" t="s">
        <v>346</v>
      </c>
      <c r="F138" s="238" t="s">
        <v>336</v>
      </c>
      <c r="G138" s="276">
        <v>341</v>
      </c>
      <c r="H138" s="276">
        <v>357</v>
      </c>
    </row>
    <row r="139" spans="1:8" ht="30">
      <c r="A139" s="240" t="s">
        <v>348</v>
      </c>
      <c r="B139" s="239" t="s">
        <v>546</v>
      </c>
      <c r="C139" s="239" t="s">
        <v>322</v>
      </c>
      <c r="D139" s="239" t="s">
        <v>310</v>
      </c>
      <c r="E139" s="239" t="s">
        <v>346</v>
      </c>
      <c r="F139" s="238" t="s">
        <v>347</v>
      </c>
      <c r="G139" s="276">
        <v>10</v>
      </c>
      <c r="H139" s="277">
        <v>10</v>
      </c>
    </row>
    <row r="140" spans="1:8" ht="30">
      <c r="A140" s="240" t="s">
        <v>335</v>
      </c>
      <c r="B140" s="239" t="s">
        <v>546</v>
      </c>
      <c r="C140" s="239" t="s">
        <v>322</v>
      </c>
      <c r="D140" s="239" t="s">
        <v>310</v>
      </c>
      <c r="E140" s="239" t="s">
        <v>346</v>
      </c>
      <c r="F140" s="238" t="s">
        <v>332</v>
      </c>
      <c r="G140" s="276">
        <v>5</v>
      </c>
      <c r="H140" s="277">
        <v>5</v>
      </c>
    </row>
    <row r="141" spans="1:8" ht="45">
      <c r="A141" s="243" t="s">
        <v>555</v>
      </c>
      <c r="B141" s="239" t="s">
        <v>546</v>
      </c>
      <c r="C141" s="239" t="s">
        <v>322</v>
      </c>
      <c r="D141" s="239" t="s">
        <v>310</v>
      </c>
      <c r="E141" s="239" t="s">
        <v>554</v>
      </c>
      <c r="F141" s="242"/>
      <c r="G141" s="276">
        <f>G142</f>
        <v>2125</v>
      </c>
      <c r="H141" s="276">
        <f>H142</f>
        <v>2241</v>
      </c>
    </row>
    <row r="142" spans="1:8" ht="45">
      <c r="A142" s="241" t="s">
        <v>553</v>
      </c>
      <c r="B142" s="239" t="s">
        <v>546</v>
      </c>
      <c r="C142" s="239" t="s">
        <v>322</v>
      </c>
      <c r="D142" s="239" t="s">
        <v>310</v>
      </c>
      <c r="E142" s="239" t="s">
        <v>552</v>
      </c>
      <c r="F142" s="242"/>
      <c r="G142" s="276">
        <f>G143</f>
        <v>2125</v>
      </c>
      <c r="H142" s="276">
        <f>H143</f>
        <v>2241</v>
      </c>
    </row>
    <row r="143" spans="1:8" ht="30">
      <c r="A143" s="241" t="s">
        <v>337</v>
      </c>
      <c r="B143" s="239" t="s">
        <v>546</v>
      </c>
      <c r="C143" s="239" t="s">
        <v>322</v>
      </c>
      <c r="D143" s="239" t="s">
        <v>310</v>
      </c>
      <c r="E143" s="239" t="s">
        <v>552</v>
      </c>
      <c r="F143" s="242" t="s">
        <v>336</v>
      </c>
      <c r="G143" s="276">
        <v>2125</v>
      </c>
      <c r="H143" s="276">
        <v>2241</v>
      </c>
    </row>
    <row r="144" spans="1:8" ht="15">
      <c r="A144" s="241" t="s">
        <v>410</v>
      </c>
      <c r="B144" s="239" t="s">
        <v>546</v>
      </c>
      <c r="C144" s="239" t="s">
        <v>258</v>
      </c>
      <c r="D144" s="239"/>
      <c r="E144" s="239"/>
      <c r="F144" s="242"/>
      <c r="G144" s="276">
        <f>G148+G145</f>
        <v>14868.7</v>
      </c>
      <c r="H144" s="276">
        <f>H148+H145</f>
        <v>14918.7</v>
      </c>
    </row>
    <row r="145" spans="1:8" ht="15">
      <c r="A145" s="241" t="s">
        <v>253</v>
      </c>
      <c r="B145" s="239" t="s">
        <v>546</v>
      </c>
      <c r="C145" s="239" t="s">
        <v>258</v>
      </c>
      <c r="D145" s="239" t="s">
        <v>254</v>
      </c>
      <c r="E145" s="239"/>
      <c r="F145" s="242"/>
      <c r="G145" s="276">
        <f>G146</f>
        <v>700</v>
      </c>
      <c r="H145" s="276">
        <f>H146</f>
        <v>750</v>
      </c>
    </row>
    <row r="146" spans="1:8" ht="30">
      <c r="A146" s="241" t="s">
        <v>551</v>
      </c>
      <c r="B146" s="239" t="s">
        <v>546</v>
      </c>
      <c r="C146" s="239" t="s">
        <v>258</v>
      </c>
      <c r="D146" s="239" t="s">
        <v>254</v>
      </c>
      <c r="E146" s="239" t="s">
        <v>549</v>
      </c>
      <c r="F146" s="242"/>
      <c r="G146" s="276">
        <f>G147</f>
        <v>700</v>
      </c>
      <c r="H146" s="276">
        <f>H147</f>
        <v>750</v>
      </c>
    </row>
    <row r="147" spans="1:8" ht="15">
      <c r="A147" s="243" t="s">
        <v>550</v>
      </c>
      <c r="B147" s="239" t="s">
        <v>546</v>
      </c>
      <c r="C147" s="239" t="s">
        <v>258</v>
      </c>
      <c r="D147" s="239" t="s">
        <v>254</v>
      </c>
      <c r="E147" s="239" t="s">
        <v>549</v>
      </c>
      <c r="F147" s="242" t="s">
        <v>548</v>
      </c>
      <c r="G147" s="276">
        <v>700</v>
      </c>
      <c r="H147" s="234">
        <v>750</v>
      </c>
    </row>
    <row r="148" spans="1:8" ht="15">
      <c r="A148" s="241" t="s">
        <v>251</v>
      </c>
      <c r="B148" s="239" t="s">
        <v>546</v>
      </c>
      <c r="C148" s="239" t="s">
        <v>258</v>
      </c>
      <c r="D148" s="239" t="s">
        <v>252</v>
      </c>
      <c r="E148" s="239"/>
      <c r="F148" s="242"/>
      <c r="G148" s="276">
        <f>G149</f>
        <v>14168.7</v>
      </c>
      <c r="H148" s="276">
        <f>H149</f>
        <v>14168.7</v>
      </c>
    </row>
    <row r="149" spans="1:8" ht="90">
      <c r="A149" s="241" t="s">
        <v>547</v>
      </c>
      <c r="B149" s="239" t="s">
        <v>546</v>
      </c>
      <c r="C149" s="239" t="s">
        <v>258</v>
      </c>
      <c r="D149" s="239" t="s">
        <v>252</v>
      </c>
      <c r="E149" s="239" t="s">
        <v>545</v>
      </c>
      <c r="F149" s="242"/>
      <c r="G149" s="276">
        <f>G150</f>
        <v>14168.7</v>
      </c>
      <c r="H149" s="276">
        <f>H150</f>
        <v>14168.7</v>
      </c>
    </row>
    <row r="150" spans="1:8" ht="30">
      <c r="A150" s="241" t="s">
        <v>337</v>
      </c>
      <c r="B150" s="239" t="s">
        <v>546</v>
      </c>
      <c r="C150" s="239" t="s">
        <v>258</v>
      </c>
      <c r="D150" s="239" t="s">
        <v>252</v>
      </c>
      <c r="E150" s="239" t="s">
        <v>545</v>
      </c>
      <c r="F150" s="242" t="s">
        <v>336</v>
      </c>
      <c r="G150" s="276">
        <v>14168.7</v>
      </c>
      <c r="H150" s="282">
        <v>14168.7</v>
      </c>
    </row>
    <row r="151" spans="1:8" ht="28.5">
      <c r="A151" s="275" t="s">
        <v>544</v>
      </c>
      <c r="B151" s="250" t="s">
        <v>542</v>
      </c>
      <c r="C151" s="281"/>
      <c r="D151" s="281"/>
      <c r="E151" s="281"/>
      <c r="F151" s="280"/>
      <c r="G151" s="248">
        <f>G152</f>
        <v>3328.825</v>
      </c>
      <c r="H151" s="248">
        <f>H152</f>
        <v>3493.54125</v>
      </c>
    </row>
    <row r="152" spans="1:8" ht="15">
      <c r="A152" s="241" t="s">
        <v>488</v>
      </c>
      <c r="B152" s="266" t="s">
        <v>542</v>
      </c>
      <c r="C152" s="239" t="s">
        <v>322</v>
      </c>
      <c r="D152" s="239"/>
      <c r="E152" s="239"/>
      <c r="F152" s="242"/>
      <c r="G152" s="237">
        <f>G153</f>
        <v>3328.825</v>
      </c>
      <c r="H152" s="237">
        <f>H153</f>
        <v>3493.54125</v>
      </c>
    </row>
    <row r="153" spans="1:8" ht="45">
      <c r="A153" s="241" t="s">
        <v>313</v>
      </c>
      <c r="B153" s="239" t="s">
        <v>542</v>
      </c>
      <c r="C153" s="239" t="s">
        <v>322</v>
      </c>
      <c r="D153" s="239" t="s">
        <v>314</v>
      </c>
      <c r="E153" s="239"/>
      <c r="F153" s="242"/>
      <c r="G153" s="276">
        <f>G154</f>
        <v>3328.825</v>
      </c>
      <c r="H153" s="276">
        <f>H154</f>
        <v>3493.54125</v>
      </c>
    </row>
    <row r="154" spans="1:8" ht="45">
      <c r="A154" s="243" t="s">
        <v>353</v>
      </c>
      <c r="B154" s="239" t="s">
        <v>542</v>
      </c>
      <c r="C154" s="239" t="s">
        <v>322</v>
      </c>
      <c r="D154" s="239" t="s">
        <v>314</v>
      </c>
      <c r="E154" s="239" t="s">
        <v>352</v>
      </c>
      <c r="F154" s="242"/>
      <c r="G154" s="276">
        <f>G155+G162</f>
        <v>3328.825</v>
      </c>
      <c r="H154" s="276">
        <f>H155+H162</f>
        <v>3493.54125</v>
      </c>
    </row>
    <row r="155" spans="1:8" ht="15">
      <c r="A155" s="243" t="s">
        <v>351</v>
      </c>
      <c r="B155" s="239" t="s">
        <v>542</v>
      </c>
      <c r="C155" s="239" t="s">
        <v>322</v>
      </c>
      <c r="D155" s="239" t="s">
        <v>314</v>
      </c>
      <c r="E155" s="239" t="s">
        <v>346</v>
      </c>
      <c r="F155" s="242"/>
      <c r="G155" s="276">
        <f>SUM(G156:G161)</f>
        <v>1634.86</v>
      </c>
      <c r="H155" s="276">
        <f>SUM(H156:H161)</f>
        <v>1714.878</v>
      </c>
    </row>
    <row r="156" spans="1:8" ht="15">
      <c r="A156" s="240" t="s">
        <v>343</v>
      </c>
      <c r="B156" s="239" t="s">
        <v>542</v>
      </c>
      <c r="C156" s="239" t="s">
        <v>322</v>
      </c>
      <c r="D156" s="239" t="s">
        <v>314</v>
      </c>
      <c r="E156" s="239" t="s">
        <v>346</v>
      </c>
      <c r="F156" s="238" t="s">
        <v>350</v>
      </c>
      <c r="G156" s="276">
        <f>1032*1.105</f>
        <v>1140.36</v>
      </c>
      <c r="H156" s="279">
        <f>G156*1.05</f>
        <v>1197.378</v>
      </c>
    </row>
    <row r="157" spans="1:8" ht="30">
      <c r="A157" s="240" t="s">
        <v>341</v>
      </c>
      <c r="B157" s="239" t="s">
        <v>542</v>
      </c>
      <c r="C157" s="239" t="s">
        <v>322</v>
      </c>
      <c r="D157" s="239" t="s">
        <v>314</v>
      </c>
      <c r="E157" s="239" t="s">
        <v>346</v>
      </c>
      <c r="F157" s="238" t="s">
        <v>349</v>
      </c>
      <c r="G157" s="276">
        <v>13</v>
      </c>
      <c r="H157" s="276">
        <v>13</v>
      </c>
    </row>
    <row r="158" spans="1:8" ht="30">
      <c r="A158" s="240" t="s">
        <v>339</v>
      </c>
      <c r="B158" s="239" t="s">
        <v>542</v>
      </c>
      <c r="C158" s="239" t="s">
        <v>322</v>
      </c>
      <c r="D158" s="239" t="s">
        <v>314</v>
      </c>
      <c r="E158" s="239" t="s">
        <v>346</v>
      </c>
      <c r="F158" s="238" t="s">
        <v>338</v>
      </c>
      <c r="G158" s="276">
        <v>239.5</v>
      </c>
      <c r="H158" s="278">
        <v>251.5</v>
      </c>
    </row>
    <row r="159" spans="1:8" ht="30">
      <c r="A159" s="241" t="s">
        <v>337</v>
      </c>
      <c r="B159" s="239" t="s">
        <v>542</v>
      </c>
      <c r="C159" s="239" t="s">
        <v>322</v>
      </c>
      <c r="D159" s="239" t="s">
        <v>314</v>
      </c>
      <c r="E159" s="239" t="s">
        <v>346</v>
      </c>
      <c r="F159" s="238" t="s">
        <v>336</v>
      </c>
      <c r="G159" s="276">
        <v>226</v>
      </c>
      <c r="H159" s="277">
        <v>237</v>
      </c>
    </row>
    <row r="160" spans="1:8" ht="30">
      <c r="A160" s="240" t="s">
        <v>348</v>
      </c>
      <c r="B160" s="239" t="s">
        <v>542</v>
      </c>
      <c r="C160" s="239" t="s">
        <v>322</v>
      </c>
      <c r="D160" s="239" t="s">
        <v>314</v>
      </c>
      <c r="E160" s="239" t="s">
        <v>346</v>
      </c>
      <c r="F160" s="238" t="s">
        <v>347</v>
      </c>
      <c r="G160" s="276">
        <v>5</v>
      </c>
      <c r="H160" s="277">
        <v>5</v>
      </c>
    </row>
    <row r="161" spans="1:8" ht="30">
      <c r="A161" s="240" t="s">
        <v>335</v>
      </c>
      <c r="B161" s="239" t="s">
        <v>542</v>
      </c>
      <c r="C161" s="239" t="s">
        <v>322</v>
      </c>
      <c r="D161" s="239" t="s">
        <v>314</v>
      </c>
      <c r="E161" s="239" t="s">
        <v>346</v>
      </c>
      <c r="F161" s="238" t="s">
        <v>332</v>
      </c>
      <c r="G161" s="276">
        <v>11</v>
      </c>
      <c r="H161" s="276">
        <v>11</v>
      </c>
    </row>
    <row r="162" spans="1:8" ht="30">
      <c r="A162" s="241" t="s">
        <v>543</v>
      </c>
      <c r="B162" s="239" t="s">
        <v>542</v>
      </c>
      <c r="C162" s="239" t="s">
        <v>322</v>
      </c>
      <c r="D162" s="239" t="s">
        <v>314</v>
      </c>
      <c r="E162" s="239" t="s">
        <v>541</v>
      </c>
      <c r="F162" s="242"/>
      <c r="G162" s="237">
        <f>G163</f>
        <v>1693.965</v>
      </c>
      <c r="H162" s="237">
        <f>H163</f>
        <v>1778.66325</v>
      </c>
    </row>
    <row r="163" spans="1:8" ht="15">
      <c r="A163" s="240" t="s">
        <v>343</v>
      </c>
      <c r="B163" s="239" t="s">
        <v>542</v>
      </c>
      <c r="C163" s="239" t="s">
        <v>322</v>
      </c>
      <c r="D163" s="239" t="s">
        <v>314</v>
      </c>
      <c r="E163" s="239" t="s">
        <v>541</v>
      </c>
      <c r="F163" s="242" t="s">
        <v>350</v>
      </c>
      <c r="G163" s="237">
        <f>1533*1.105</f>
        <v>1693.965</v>
      </c>
      <c r="H163" s="276">
        <f>G163*1.05</f>
        <v>1778.66325</v>
      </c>
    </row>
    <row r="164" spans="1:8" ht="42.75">
      <c r="A164" s="275" t="s">
        <v>540</v>
      </c>
      <c r="B164" s="250" t="s">
        <v>491</v>
      </c>
      <c r="C164" s="247"/>
      <c r="D164" s="247"/>
      <c r="E164" s="246"/>
      <c r="F164" s="242"/>
      <c r="G164" s="248">
        <f>G165+G170+G186+G231+G235</f>
        <v>102950.5295</v>
      </c>
      <c r="H164" s="248">
        <f>H165+H170+H186+H231+H235</f>
        <v>105324.33097499999</v>
      </c>
    </row>
    <row r="165" spans="1:8" ht="30">
      <c r="A165" s="241" t="s">
        <v>466</v>
      </c>
      <c r="B165" s="239" t="s">
        <v>491</v>
      </c>
      <c r="C165" s="239" t="s">
        <v>308</v>
      </c>
      <c r="D165" s="247"/>
      <c r="E165" s="246"/>
      <c r="F165" s="242"/>
      <c r="G165" s="237">
        <f>G166</f>
        <v>50</v>
      </c>
      <c r="H165" s="237">
        <f>H166</f>
        <v>50</v>
      </c>
    </row>
    <row r="166" spans="1:8" ht="15">
      <c r="A166" s="258" t="s">
        <v>305</v>
      </c>
      <c r="B166" s="239" t="s">
        <v>491</v>
      </c>
      <c r="C166" s="239" t="s">
        <v>308</v>
      </c>
      <c r="D166" s="239" t="s">
        <v>306</v>
      </c>
      <c r="E166" s="239"/>
      <c r="F166" s="242"/>
      <c r="G166" s="237">
        <f>G167</f>
        <v>50</v>
      </c>
      <c r="H166" s="237">
        <f>H167</f>
        <v>50</v>
      </c>
    </row>
    <row r="167" spans="1:8" ht="30">
      <c r="A167" s="241" t="s">
        <v>361</v>
      </c>
      <c r="B167" s="239" t="s">
        <v>491</v>
      </c>
      <c r="C167" s="239" t="s">
        <v>308</v>
      </c>
      <c r="D167" s="239" t="s">
        <v>306</v>
      </c>
      <c r="E167" s="239" t="s">
        <v>360</v>
      </c>
      <c r="F167" s="242"/>
      <c r="G167" s="237">
        <f>G168</f>
        <v>50</v>
      </c>
      <c r="H167" s="237">
        <f>H168</f>
        <v>50</v>
      </c>
    </row>
    <row r="168" spans="1:8" ht="30">
      <c r="A168" s="241" t="s">
        <v>539</v>
      </c>
      <c r="B168" s="239" t="s">
        <v>491</v>
      </c>
      <c r="C168" s="239" t="s">
        <v>308</v>
      </c>
      <c r="D168" s="239" t="s">
        <v>306</v>
      </c>
      <c r="E168" s="274" t="s">
        <v>420</v>
      </c>
      <c r="F168" s="242"/>
      <c r="G168" s="237">
        <f>G169</f>
        <v>50</v>
      </c>
      <c r="H168" s="237">
        <f>H169</f>
        <v>50</v>
      </c>
    </row>
    <row r="169" spans="1:8" ht="30">
      <c r="A169" s="258" t="s">
        <v>337</v>
      </c>
      <c r="B169" s="247" t="s">
        <v>491</v>
      </c>
      <c r="C169" s="239" t="s">
        <v>308</v>
      </c>
      <c r="D169" s="239" t="s">
        <v>306</v>
      </c>
      <c r="E169" s="274" t="s">
        <v>420</v>
      </c>
      <c r="F169" s="242" t="s">
        <v>336</v>
      </c>
      <c r="G169" s="237">
        <v>50</v>
      </c>
      <c r="H169" s="237">
        <v>50</v>
      </c>
    </row>
    <row r="170" spans="1:8" ht="15">
      <c r="A170" s="241" t="s">
        <v>459</v>
      </c>
      <c r="B170" s="239" t="s">
        <v>491</v>
      </c>
      <c r="C170" s="239" t="s">
        <v>302</v>
      </c>
      <c r="D170" s="239"/>
      <c r="E170" s="239"/>
      <c r="F170" s="242"/>
      <c r="G170" s="237">
        <f>G171+G174+G182</f>
        <v>25837.9</v>
      </c>
      <c r="H170" s="237">
        <f>H171+H174+H182</f>
        <v>26809.6</v>
      </c>
    </row>
    <row r="171" spans="1:8" ht="15">
      <c r="A171" s="241" t="s">
        <v>297</v>
      </c>
      <c r="B171" s="239" t="s">
        <v>491</v>
      </c>
      <c r="C171" s="239" t="s">
        <v>302</v>
      </c>
      <c r="D171" s="239" t="s">
        <v>298</v>
      </c>
      <c r="E171" s="239"/>
      <c r="F171" s="242"/>
      <c r="G171" s="237">
        <f>G172</f>
        <v>15887.4</v>
      </c>
      <c r="H171" s="237">
        <f>H172</f>
        <v>16681.7</v>
      </c>
    </row>
    <row r="172" spans="1:8" ht="30">
      <c r="A172" s="258" t="s">
        <v>538</v>
      </c>
      <c r="B172" s="239" t="s">
        <v>491</v>
      </c>
      <c r="C172" s="239" t="s">
        <v>302</v>
      </c>
      <c r="D172" s="239" t="s">
        <v>298</v>
      </c>
      <c r="E172" s="239" t="s">
        <v>537</v>
      </c>
      <c r="F172" s="242"/>
      <c r="G172" s="237">
        <f>G173</f>
        <v>15887.4</v>
      </c>
      <c r="H172" s="237">
        <f>H173</f>
        <v>16681.7</v>
      </c>
    </row>
    <row r="173" spans="1:8" ht="60">
      <c r="A173" s="240" t="s">
        <v>372</v>
      </c>
      <c r="B173" s="239" t="s">
        <v>491</v>
      </c>
      <c r="C173" s="239" t="s">
        <v>302</v>
      </c>
      <c r="D173" s="239" t="s">
        <v>298</v>
      </c>
      <c r="E173" s="239" t="s">
        <v>537</v>
      </c>
      <c r="F173" s="242" t="s">
        <v>370</v>
      </c>
      <c r="G173" s="237">
        <v>15887.4</v>
      </c>
      <c r="H173" s="237">
        <v>16681.7</v>
      </c>
    </row>
    <row r="174" spans="1:8" ht="15">
      <c r="A174" s="258" t="s">
        <v>536</v>
      </c>
      <c r="B174" s="247" t="s">
        <v>491</v>
      </c>
      <c r="C174" s="247" t="s">
        <v>302</v>
      </c>
      <c r="D174" s="247" t="s">
        <v>296</v>
      </c>
      <c r="E174" s="239"/>
      <c r="F174" s="261"/>
      <c r="G174" s="237">
        <f>G177+G175</f>
        <v>9850.5</v>
      </c>
      <c r="H174" s="237">
        <f>H177+H175</f>
        <v>9977.9</v>
      </c>
    </row>
    <row r="175" spans="1:8" ht="15">
      <c r="A175" s="258" t="s">
        <v>535</v>
      </c>
      <c r="B175" s="247" t="s">
        <v>491</v>
      </c>
      <c r="C175" s="247" t="s">
        <v>302</v>
      </c>
      <c r="D175" s="247" t="s">
        <v>296</v>
      </c>
      <c r="E175" s="239" t="s">
        <v>534</v>
      </c>
      <c r="F175" s="261"/>
      <c r="G175" s="237">
        <f>G176</f>
        <v>2550.5</v>
      </c>
      <c r="H175" s="237">
        <f>H176</f>
        <v>2677.9</v>
      </c>
    </row>
    <row r="176" spans="1:8" ht="60">
      <c r="A176" s="258" t="s">
        <v>499</v>
      </c>
      <c r="B176" s="247" t="s">
        <v>491</v>
      </c>
      <c r="C176" s="247" t="s">
        <v>302</v>
      </c>
      <c r="D176" s="247" t="s">
        <v>296</v>
      </c>
      <c r="E176" s="239" t="s">
        <v>534</v>
      </c>
      <c r="F176" s="261" t="s">
        <v>362</v>
      </c>
      <c r="G176" s="237">
        <v>2550.5</v>
      </c>
      <c r="H176" s="237">
        <v>2677.9</v>
      </c>
    </row>
    <row r="177" spans="1:8" ht="30">
      <c r="A177" s="241" t="s">
        <v>361</v>
      </c>
      <c r="B177" s="239" t="s">
        <v>491</v>
      </c>
      <c r="C177" s="247" t="s">
        <v>302</v>
      </c>
      <c r="D177" s="247" t="s">
        <v>296</v>
      </c>
      <c r="E177" s="239" t="s">
        <v>360</v>
      </c>
      <c r="F177" s="242"/>
      <c r="G177" s="237">
        <f>G178+G180</f>
        <v>7300</v>
      </c>
      <c r="H177" s="237">
        <f>H178+H180</f>
        <v>7300</v>
      </c>
    </row>
    <row r="178" spans="1:8" ht="30">
      <c r="A178" s="241" t="s">
        <v>533</v>
      </c>
      <c r="B178" s="239" t="s">
        <v>491</v>
      </c>
      <c r="C178" s="247" t="s">
        <v>302</v>
      </c>
      <c r="D178" s="247" t="s">
        <v>296</v>
      </c>
      <c r="E178" s="239" t="s">
        <v>532</v>
      </c>
      <c r="F178" s="242"/>
      <c r="G178" s="237">
        <f>G179</f>
        <v>7000</v>
      </c>
      <c r="H178" s="237">
        <f>H179</f>
        <v>7000</v>
      </c>
    </row>
    <row r="179" spans="1:8" ht="30">
      <c r="A179" s="258" t="s">
        <v>337</v>
      </c>
      <c r="B179" s="239" t="s">
        <v>491</v>
      </c>
      <c r="C179" s="247" t="s">
        <v>302</v>
      </c>
      <c r="D179" s="247" t="s">
        <v>296</v>
      </c>
      <c r="E179" s="239" t="s">
        <v>532</v>
      </c>
      <c r="F179" s="242" t="s">
        <v>336</v>
      </c>
      <c r="G179" s="237">
        <v>7000</v>
      </c>
      <c r="H179" s="237">
        <v>7000</v>
      </c>
    </row>
    <row r="180" spans="1:8" ht="34.5" customHeight="1">
      <c r="A180" s="241" t="s">
        <v>531</v>
      </c>
      <c r="B180" s="239" t="s">
        <v>491</v>
      </c>
      <c r="C180" s="247" t="s">
        <v>302</v>
      </c>
      <c r="D180" s="247" t="s">
        <v>296</v>
      </c>
      <c r="E180" s="239" t="s">
        <v>530</v>
      </c>
      <c r="F180" s="242"/>
      <c r="G180" s="237">
        <f>G181</f>
        <v>300</v>
      </c>
      <c r="H180" s="237">
        <f>H181</f>
        <v>300</v>
      </c>
    </row>
    <row r="181" spans="1:8" ht="30">
      <c r="A181" s="258" t="s">
        <v>337</v>
      </c>
      <c r="B181" s="239" t="s">
        <v>491</v>
      </c>
      <c r="C181" s="247" t="s">
        <v>302</v>
      </c>
      <c r="D181" s="247" t="s">
        <v>296</v>
      </c>
      <c r="E181" s="239" t="s">
        <v>530</v>
      </c>
      <c r="F181" s="242" t="s">
        <v>336</v>
      </c>
      <c r="G181" s="237">
        <v>300</v>
      </c>
      <c r="H181" s="237">
        <v>300</v>
      </c>
    </row>
    <row r="182" spans="1:8" ht="30">
      <c r="A182" s="241" t="s">
        <v>293</v>
      </c>
      <c r="B182" s="239" t="s">
        <v>491</v>
      </c>
      <c r="C182" s="247" t="s">
        <v>302</v>
      </c>
      <c r="D182" s="247" t="s">
        <v>294</v>
      </c>
      <c r="E182" s="239"/>
      <c r="F182" s="242"/>
      <c r="G182" s="237">
        <f>G183</f>
        <v>100</v>
      </c>
      <c r="H182" s="237">
        <f>H183</f>
        <v>150</v>
      </c>
    </row>
    <row r="183" spans="1:8" ht="30">
      <c r="A183" s="241" t="s">
        <v>361</v>
      </c>
      <c r="B183" s="239" t="s">
        <v>491</v>
      </c>
      <c r="C183" s="247" t="s">
        <v>302</v>
      </c>
      <c r="D183" s="247" t="s">
        <v>294</v>
      </c>
      <c r="E183" s="246" t="s">
        <v>360</v>
      </c>
      <c r="F183" s="242"/>
      <c r="G183" s="237">
        <f>G184</f>
        <v>100</v>
      </c>
      <c r="H183" s="237">
        <f>H184</f>
        <v>150</v>
      </c>
    </row>
    <row r="184" spans="1:8" ht="60">
      <c r="A184" s="241" t="s">
        <v>529</v>
      </c>
      <c r="B184" s="247" t="s">
        <v>491</v>
      </c>
      <c r="C184" s="239" t="s">
        <v>302</v>
      </c>
      <c r="D184" s="239" t="s">
        <v>294</v>
      </c>
      <c r="E184" s="274" t="s">
        <v>417</v>
      </c>
      <c r="F184" s="242"/>
      <c r="G184" s="237">
        <f>G185</f>
        <v>100</v>
      </c>
      <c r="H184" s="237">
        <f>H185</f>
        <v>150</v>
      </c>
    </row>
    <row r="185" spans="1:8" ht="30">
      <c r="A185" s="258" t="s">
        <v>337</v>
      </c>
      <c r="B185" s="247" t="s">
        <v>491</v>
      </c>
      <c r="C185" s="239" t="s">
        <v>302</v>
      </c>
      <c r="D185" s="239" t="s">
        <v>294</v>
      </c>
      <c r="E185" s="274" t="s">
        <v>417</v>
      </c>
      <c r="F185" s="242" t="s">
        <v>336</v>
      </c>
      <c r="G185" s="237">
        <v>100</v>
      </c>
      <c r="H185" s="237">
        <v>150</v>
      </c>
    </row>
    <row r="186" spans="1:8" ht="15">
      <c r="A186" s="241" t="s">
        <v>484</v>
      </c>
      <c r="B186" s="239" t="s">
        <v>491</v>
      </c>
      <c r="C186" s="239" t="s">
        <v>292</v>
      </c>
      <c r="D186" s="239"/>
      <c r="E186" s="239"/>
      <c r="F186" s="242"/>
      <c r="G186" s="237">
        <f>G187+G200+G216+G197</f>
        <v>69304.1295</v>
      </c>
      <c r="H186" s="237">
        <f>H187+H200+H216+H197</f>
        <v>70850.830975</v>
      </c>
    </row>
    <row r="187" spans="1:8" ht="15">
      <c r="A187" s="241" t="s">
        <v>289</v>
      </c>
      <c r="B187" s="239" t="s">
        <v>491</v>
      </c>
      <c r="C187" s="239" t="s">
        <v>292</v>
      </c>
      <c r="D187" s="239" t="s">
        <v>290</v>
      </c>
      <c r="E187" s="239"/>
      <c r="F187" s="242"/>
      <c r="G187" s="237">
        <f>G188+G191+G194</f>
        <v>261</v>
      </c>
      <c r="H187" s="237">
        <f>H188+H191+H194</f>
        <v>261</v>
      </c>
    </row>
    <row r="188" spans="1:8" ht="15">
      <c r="A188" s="241" t="s">
        <v>528</v>
      </c>
      <c r="B188" s="239" t="s">
        <v>491</v>
      </c>
      <c r="C188" s="239" t="s">
        <v>292</v>
      </c>
      <c r="D188" s="239" t="s">
        <v>290</v>
      </c>
      <c r="E188" s="239" t="s">
        <v>527</v>
      </c>
      <c r="F188" s="242"/>
      <c r="G188" s="237">
        <f>G189</f>
        <v>11</v>
      </c>
      <c r="H188" s="237">
        <f>H189</f>
        <v>11</v>
      </c>
    </row>
    <row r="189" spans="1:8" ht="30">
      <c r="A189" s="241" t="s">
        <v>526</v>
      </c>
      <c r="B189" s="239" t="s">
        <v>491</v>
      </c>
      <c r="C189" s="239" t="s">
        <v>292</v>
      </c>
      <c r="D189" s="239" t="s">
        <v>290</v>
      </c>
      <c r="E189" s="239" t="s">
        <v>525</v>
      </c>
      <c r="F189" s="242"/>
      <c r="G189" s="237">
        <f>G190</f>
        <v>11</v>
      </c>
      <c r="H189" s="237">
        <f>H190</f>
        <v>11</v>
      </c>
    </row>
    <row r="190" spans="1:8" ht="30">
      <c r="A190" s="258" t="s">
        <v>337</v>
      </c>
      <c r="B190" s="239" t="s">
        <v>491</v>
      </c>
      <c r="C190" s="239" t="s">
        <v>292</v>
      </c>
      <c r="D190" s="239" t="s">
        <v>290</v>
      </c>
      <c r="E190" s="239" t="s">
        <v>525</v>
      </c>
      <c r="F190" s="242" t="s">
        <v>336</v>
      </c>
      <c r="G190" s="237">
        <v>11</v>
      </c>
      <c r="H190" s="237">
        <v>11</v>
      </c>
    </row>
    <row r="191" spans="1:8" ht="30">
      <c r="A191" s="241" t="s">
        <v>361</v>
      </c>
      <c r="B191" s="239" t="s">
        <v>491</v>
      </c>
      <c r="C191" s="239" t="s">
        <v>292</v>
      </c>
      <c r="D191" s="239" t="s">
        <v>290</v>
      </c>
      <c r="E191" s="239" t="s">
        <v>360</v>
      </c>
      <c r="F191" s="242"/>
      <c r="G191" s="237">
        <f>G192</f>
        <v>150</v>
      </c>
      <c r="H191" s="237">
        <f>H192</f>
        <v>150</v>
      </c>
    </row>
    <row r="192" spans="1:8" ht="45">
      <c r="A192" s="241" t="s">
        <v>524</v>
      </c>
      <c r="B192" s="239" t="s">
        <v>491</v>
      </c>
      <c r="C192" s="239" t="s">
        <v>292</v>
      </c>
      <c r="D192" s="239" t="s">
        <v>290</v>
      </c>
      <c r="E192" s="239" t="s">
        <v>523</v>
      </c>
      <c r="F192" s="242"/>
      <c r="G192" s="237">
        <f>G193</f>
        <v>150</v>
      </c>
      <c r="H192" s="237">
        <f>H193</f>
        <v>150</v>
      </c>
    </row>
    <row r="193" spans="1:8" ht="30">
      <c r="A193" s="258" t="s">
        <v>337</v>
      </c>
      <c r="B193" s="239" t="s">
        <v>491</v>
      </c>
      <c r="C193" s="239" t="s">
        <v>292</v>
      </c>
      <c r="D193" s="239" t="s">
        <v>290</v>
      </c>
      <c r="E193" s="239" t="s">
        <v>523</v>
      </c>
      <c r="F193" s="242" t="s">
        <v>336</v>
      </c>
      <c r="G193" s="237">
        <v>150</v>
      </c>
      <c r="H193" s="237">
        <v>150</v>
      </c>
    </row>
    <row r="194" spans="1:8" ht="30">
      <c r="A194" s="241" t="s">
        <v>522</v>
      </c>
      <c r="B194" s="239" t="s">
        <v>491</v>
      </c>
      <c r="C194" s="239" t="s">
        <v>292</v>
      </c>
      <c r="D194" s="239" t="s">
        <v>290</v>
      </c>
      <c r="E194" s="239" t="s">
        <v>521</v>
      </c>
      <c r="F194" s="242"/>
      <c r="G194" s="237">
        <f>G195</f>
        <v>100</v>
      </c>
      <c r="H194" s="237">
        <f>H195</f>
        <v>100</v>
      </c>
    </row>
    <row r="195" spans="1:8" ht="45">
      <c r="A195" s="273" t="s">
        <v>520</v>
      </c>
      <c r="B195" s="272" t="s">
        <v>491</v>
      </c>
      <c r="C195" s="272" t="s">
        <v>292</v>
      </c>
      <c r="D195" s="272" t="s">
        <v>290</v>
      </c>
      <c r="E195" s="272" t="s">
        <v>519</v>
      </c>
      <c r="F195" s="271"/>
      <c r="G195" s="270">
        <f>G196</f>
        <v>100</v>
      </c>
      <c r="H195" s="270">
        <f>H196</f>
        <v>100</v>
      </c>
    </row>
    <row r="196" spans="1:8" ht="30">
      <c r="A196" s="258" t="s">
        <v>337</v>
      </c>
      <c r="B196" s="272" t="s">
        <v>491</v>
      </c>
      <c r="C196" s="272" t="s">
        <v>292</v>
      </c>
      <c r="D196" s="272" t="s">
        <v>290</v>
      </c>
      <c r="E196" s="272" t="s">
        <v>519</v>
      </c>
      <c r="F196" s="271" t="s">
        <v>336</v>
      </c>
      <c r="G196" s="270">
        <v>100</v>
      </c>
      <c r="H196" s="270">
        <v>100</v>
      </c>
    </row>
    <row r="197" spans="1:8" ht="15">
      <c r="A197" s="258" t="s">
        <v>287</v>
      </c>
      <c r="B197" s="239" t="s">
        <v>491</v>
      </c>
      <c r="C197" s="239" t="s">
        <v>292</v>
      </c>
      <c r="D197" s="239" t="s">
        <v>288</v>
      </c>
      <c r="E197" s="239"/>
      <c r="F197" s="242"/>
      <c r="G197" s="237">
        <f>G198</f>
        <v>2769.4</v>
      </c>
      <c r="H197" s="237">
        <f>H198</f>
        <v>2907.8</v>
      </c>
    </row>
    <row r="198" spans="1:8" ht="45">
      <c r="A198" s="258" t="s">
        <v>518</v>
      </c>
      <c r="B198" s="239" t="s">
        <v>491</v>
      </c>
      <c r="C198" s="239" t="s">
        <v>292</v>
      </c>
      <c r="D198" s="239" t="s">
        <v>288</v>
      </c>
      <c r="E198" s="239" t="s">
        <v>516</v>
      </c>
      <c r="F198" s="242"/>
      <c r="G198" s="237">
        <f>G199</f>
        <v>2769.4</v>
      </c>
      <c r="H198" s="237">
        <f>H199</f>
        <v>2907.8</v>
      </c>
    </row>
    <row r="199" spans="1:8" ht="45">
      <c r="A199" s="258" t="s">
        <v>517</v>
      </c>
      <c r="B199" s="239" t="s">
        <v>491</v>
      </c>
      <c r="C199" s="239" t="s">
        <v>292</v>
      </c>
      <c r="D199" s="239" t="s">
        <v>288</v>
      </c>
      <c r="E199" s="239" t="s">
        <v>516</v>
      </c>
      <c r="F199" s="242" t="s">
        <v>495</v>
      </c>
      <c r="G199" s="237">
        <v>2769.4</v>
      </c>
      <c r="H199" s="237">
        <v>2907.8</v>
      </c>
    </row>
    <row r="200" spans="1:8" ht="15">
      <c r="A200" s="241" t="s">
        <v>285</v>
      </c>
      <c r="B200" s="239" t="s">
        <v>491</v>
      </c>
      <c r="C200" s="239" t="s">
        <v>292</v>
      </c>
      <c r="D200" s="239" t="s">
        <v>286</v>
      </c>
      <c r="E200" s="239"/>
      <c r="F200" s="242"/>
      <c r="G200" s="237">
        <f>G201+G213</f>
        <v>45821.6</v>
      </c>
      <c r="H200" s="237">
        <f>H201+H213</f>
        <v>47619.899999999994</v>
      </c>
    </row>
    <row r="201" spans="1:8" ht="30">
      <c r="A201" s="241" t="s">
        <v>483</v>
      </c>
      <c r="B201" s="239" t="s">
        <v>491</v>
      </c>
      <c r="C201" s="239" t="s">
        <v>292</v>
      </c>
      <c r="D201" s="239" t="s">
        <v>286</v>
      </c>
      <c r="E201" s="239" t="s">
        <v>482</v>
      </c>
      <c r="F201" s="242"/>
      <c r="G201" s="237">
        <f>G202+G206+G208+G210</f>
        <v>43821.6</v>
      </c>
      <c r="H201" s="237">
        <f>H202+H206+H208+H210</f>
        <v>45619.899999999994</v>
      </c>
    </row>
    <row r="202" spans="1:8" ht="15">
      <c r="A202" s="241" t="s">
        <v>515</v>
      </c>
      <c r="B202" s="239" t="s">
        <v>491</v>
      </c>
      <c r="C202" s="239" t="s">
        <v>292</v>
      </c>
      <c r="D202" s="239" t="s">
        <v>286</v>
      </c>
      <c r="E202" s="239" t="s">
        <v>514</v>
      </c>
      <c r="F202" s="242"/>
      <c r="G202" s="237">
        <f>G203+G205+G204</f>
        <v>11221.6</v>
      </c>
      <c r="H202" s="237">
        <f>H203+H205+H204</f>
        <v>12189.9</v>
      </c>
    </row>
    <row r="203" spans="1:8" ht="30">
      <c r="A203" s="258" t="s">
        <v>337</v>
      </c>
      <c r="B203" s="239" t="s">
        <v>491</v>
      </c>
      <c r="C203" s="239" t="s">
        <v>292</v>
      </c>
      <c r="D203" s="239" t="s">
        <v>286</v>
      </c>
      <c r="E203" s="239" t="s">
        <v>514</v>
      </c>
      <c r="F203" s="242" t="s">
        <v>336</v>
      </c>
      <c r="G203" s="237">
        <v>6185.5</v>
      </c>
      <c r="H203" s="237">
        <v>6901.9</v>
      </c>
    </row>
    <row r="204" spans="1:8" ht="60">
      <c r="A204" s="258" t="s">
        <v>499</v>
      </c>
      <c r="B204" s="239" t="s">
        <v>491</v>
      </c>
      <c r="C204" s="239" t="s">
        <v>292</v>
      </c>
      <c r="D204" s="239" t="s">
        <v>286</v>
      </c>
      <c r="E204" s="239" t="s">
        <v>514</v>
      </c>
      <c r="F204" s="242" t="s">
        <v>362</v>
      </c>
      <c r="G204" s="237">
        <v>816.2</v>
      </c>
      <c r="H204" s="237">
        <v>857</v>
      </c>
    </row>
    <row r="205" spans="1:8" ht="45">
      <c r="A205" s="258" t="s">
        <v>496</v>
      </c>
      <c r="B205" s="239" t="s">
        <v>491</v>
      </c>
      <c r="C205" s="239" t="s">
        <v>292</v>
      </c>
      <c r="D205" s="239" t="s">
        <v>286</v>
      </c>
      <c r="E205" s="239" t="s">
        <v>514</v>
      </c>
      <c r="F205" s="242" t="s">
        <v>495</v>
      </c>
      <c r="G205" s="237">
        <v>4219.9</v>
      </c>
      <c r="H205" s="237">
        <v>4431</v>
      </c>
    </row>
    <row r="206" spans="1:8" ht="15">
      <c r="A206" s="241" t="s">
        <v>513</v>
      </c>
      <c r="B206" s="239" t="s">
        <v>491</v>
      </c>
      <c r="C206" s="239" t="s">
        <v>292</v>
      </c>
      <c r="D206" s="239" t="s">
        <v>286</v>
      </c>
      <c r="E206" s="239" t="s">
        <v>512</v>
      </c>
      <c r="F206" s="242"/>
      <c r="G206" s="237">
        <f>G207</f>
        <v>2715.4</v>
      </c>
      <c r="H206" s="237">
        <f>H207</f>
        <v>2901.2</v>
      </c>
    </row>
    <row r="207" spans="1:8" ht="60">
      <c r="A207" s="258" t="s">
        <v>499</v>
      </c>
      <c r="B207" s="239" t="s">
        <v>491</v>
      </c>
      <c r="C207" s="239" t="s">
        <v>292</v>
      </c>
      <c r="D207" s="239" t="s">
        <v>286</v>
      </c>
      <c r="E207" s="239" t="s">
        <v>512</v>
      </c>
      <c r="F207" s="242" t="s">
        <v>362</v>
      </c>
      <c r="G207" s="237">
        <v>2715.4</v>
      </c>
      <c r="H207" s="237">
        <v>2901.2</v>
      </c>
    </row>
    <row r="208" spans="1:8" ht="15">
      <c r="A208" s="241" t="s">
        <v>511</v>
      </c>
      <c r="B208" s="239" t="s">
        <v>491</v>
      </c>
      <c r="C208" s="239" t="s">
        <v>292</v>
      </c>
      <c r="D208" s="239" t="s">
        <v>286</v>
      </c>
      <c r="E208" s="239" t="s">
        <v>510</v>
      </c>
      <c r="F208" s="242"/>
      <c r="G208" s="237">
        <f>G209</f>
        <v>2862.8</v>
      </c>
      <c r="H208" s="237">
        <f>H209</f>
        <v>3005.9</v>
      </c>
    </row>
    <row r="209" spans="1:8" ht="60">
      <c r="A209" s="258" t="s">
        <v>499</v>
      </c>
      <c r="B209" s="239" t="s">
        <v>491</v>
      </c>
      <c r="C209" s="239" t="s">
        <v>292</v>
      </c>
      <c r="D209" s="239" t="s">
        <v>286</v>
      </c>
      <c r="E209" s="239" t="s">
        <v>510</v>
      </c>
      <c r="F209" s="242" t="s">
        <v>362</v>
      </c>
      <c r="G209" s="237">
        <v>2862.8</v>
      </c>
      <c r="H209" s="237">
        <v>3005.9</v>
      </c>
    </row>
    <row r="210" spans="1:8" ht="30">
      <c r="A210" s="243" t="s">
        <v>481</v>
      </c>
      <c r="B210" s="239" t="s">
        <v>491</v>
      </c>
      <c r="C210" s="239" t="s">
        <v>292</v>
      </c>
      <c r="D210" s="239" t="s">
        <v>286</v>
      </c>
      <c r="E210" s="239" t="s">
        <v>479</v>
      </c>
      <c r="F210" s="242"/>
      <c r="G210" s="237">
        <f>G212+G211</f>
        <v>27021.8</v>
      </c>
      <c r="H210" s="237">
        <f>H212+H211</f>
        <v>27522.899999999998</v>
      </c>
    </row>
    <row r="211" spans="1:8" ht="30">
      <c r="A211" s="258" t="s">
        <v>337</v>
      </c>
      <c r="B211" s="239" t="s">
        <v>491</v>
      </c>
      <c r="C211" s="239" t="s">
        <v>292</v>
      </c>
      <c r="D211" s="239" t="s">
        <v>286</v>
      </c>
      <c r="E211" s="239" t="s">
        <v>479</v>
      </c>
      <c r="F211" s="242" t="s">
        <v>336</v>
      </c>
      <c r="G211" s="237">
        <v>110.8</v>
      </c>
      <c r="H211" s="237">
        <v>116.3</v>
      </c>
    </row>
    <row r="212" spans="1:8" ht="60">
      <c r="A212" s="258" t="s">
        <v>499</v>
      </c>
      <c r="B212" s="239" t="s">
        <v>491</v>
      </c>
      <c r="C212" s="239" t="s">
        <v>292</v>
      </c>
      <c r="D212" s="239" t="s">
        <v>286</v>
      </c>
      <c r="E212" s="239" t="s">
        <v>479</v>
      </c>
      <c r="F212" s="242" t="s">
        <v>362</v>
      </c>
      <c r="G212" s="237">
        <v>26911</v>
      </c>
      <c r="H212" s="237">
        <v>27406.6</v>
      </c>
    </row>
    <row r="213" spans="1:8" ht="30">
      <c r="A213" s="241" t="s">
        <v>361</v>
      </c>
      <c r="B213" s="239" t="s">
        <v>491</v>
      </c>
      <c r="C213" s="239" t="s">
        <v>292</v>
      </c>
      <c r="D213" s="239" t="s">
        <v>286</v>
      </c>
      <c r="E213" s="239" t="s">
        <v>360</v>
      </c>
      <c r="F213" s="242"/>
      <c r="G213" s="237">
        <f>G214</f>
        <v>2000</v>
      </c>
      <c r="H213" s="237">
        <f>H214</f>
        <v>2000</v>
      </c>
    </row>
    <row r="214" spans="1:8" ht="30">
      <c r="A214" s="241" t="s">
        <v>509</v>
      </c>
      <c r="B214" s="239" t="s">
        <v>491</v>
      </c>
      <c r="C214" s="239" t="s">
        <v>292</v>
      </c>
      <c r="D214" s="239" t="s">
        <v>286</v>
      </c>
      <c r="E214" s="239" t="s">
        <v>508</v>
      </c>
      <c r="F214" s="242"/>
      <c r="G214" s="237">
        <f>G215</f>
        <v>2000</v>
      </c>
      <c r="H214" s="237">
        <f>H215</f>
        <v>2000</v>
      </c>
    </row>
    <row r="215" spans="1:8" ht="30">
      <c r="A215" s="258" t="s">
        <v>337</v>
      </c>
      <c r="B215" s="239" t="s">
        <v>491</v>
      </c>
      <c r="C215" s="239" t="s">
        <v>292</v>
      </c>
      <c r="D215" s="239" t="s">
        <v>286</v>
      </c>
      <c r="E215" s="239" t="s">
        <v>508</v>
      </c>
      <c r="F215" s="242" t="s">
        <v>336</v>
      </c>
      <c r="G215" s="237">
        <v>2000</v>
      </c>
      <c r="H215" s="237">
        <v>2000</v>
      </c>
    </row>
    <row r="216" spans="1:8" ht="30">
      <c r="A216" s="241" t="s">
        <v>507</v>
      </c>
      <c r="B216" s="239" t="s">
        <v>491</v>
      </c>
      <c r="C216" s="239" t="s">
        <v>292</v>
      </c>
      <c r="D216" s="239" t="s">
        <v>284</v>
      </c>
      <c r="E216" s="239"/>
      <c r="F216" s="242"/>
      <c r="G216" s="237">
        <f>G225+G217</f>
        <v>20452.1295</v>
      </c>
      <c r="H216" s="237">
        <f>H225+H217</f>
        <v>20062.130975</v>
      </c>
    </row>
    <row r="217" spans="1:8" ht="45">
      <c r="A217" s="243" t="s">
        <v>353</v>
      </c>
      <c r="B217" s="239" t="s">
        <v>491</v>
      </c>
      <c r="C217" s="239" t="s">
        <v>292</v>
      </c>
      <c r="D217" s="239" t="s">
        <v>284</v>
      </c>
      <c r="E217" s="239" t="s">
        <v>352</v>
      </c>
      <c r="F217" s="242"/>
      <c r="G217" s="237">
        <f>G218</f>
        <v>11902.1295</v>
      </c>
      <c r="H217" s="237">
        <f>H218</f>
        <v>12512.130974999998</v>
      </c>
    </row>
    <row r="218" spans="1:8" ht="15">
      <c r="A218" s="243" t="s">
        <v>351</v>
      </c>
      <c r="B218" s="239" t="s">
        <v>491</v>
      </c>
      <c r="C218" s="239" t="s">
        <v>292</v>
      </c>
      <c r="D218" s="239" t="s">
        <v>284</v>
      </c>
      <c r="E218" s="239" t="s">
        <v>346</v>
      </c>
      <c r="F218" s="242"/>
      <c r="G218" s="237">
        <f>G219+G220+G221+G222+G223+G224</f>
        <v>11902.1295</v>
      </c>
      <c r="H218" s="237">
        <f>H219+H220+H221+H222+H223+H224</f>
        <v>12512.130974999998</v>
      </c>
    </row>
    <row r="219" spans="1:8" ht="15">
      <c r="A219" s="240" t="s">
        <v>343</v>
      </c>
      <c r="B219" s="239" t="s">
        <v>491</v>
      </c>
      <c r="C219" s="239" t="s">
        <v>292</v>
      </c>
      <c r="D219" s="239" t="s">
        <v>284</v>
      </c>
      <c r="E219" s="239" t="s">
        <v>346</v>
      </c>
      <c r="F219" s="238" t="s">
        <v>350</v>
      </c>
      <c r="G219" s="237">
        <f>8667.9*1.105</f>
        <v>9578.029499999999</v>
      </c>
      <c r="H219" s="237">
        <f>G219*1.05</f>
        <v>10056.930975</v>
      </c>
    </row>
    <row r="220" spans="1:8" ht="30">
      <c r="A220" s="240" t="s">
        <v>341</v>
      </c>
      <c r="B220" s="239" t="s">
        <v>491</v>
      </c>
      <c r="C220" s="239" t="s">
        <v>292</v>
      </c>
      <c r="D220" s="239" t="s">
        <v>284</v>
      </c>
      <c r="E220" s="239" t="s">
        <v>346</v>
      </c>
      <c r="F220" s="238" t="s">
        <v>349</v>
      </c>
      <c r="G220" s="237">
        <v>4.8</v>
      </c>
      <c r="H220" s="237">
        <v>4.8</v>
      </c>
    </row>
    <row r="221" spans="1:8" ht="30">
      <c r="A221" s="240" t="s">
        <v>339</v>
      </c>
      <c r="B221" s="239" t="s">
        <v>491</v>
      </c>
      <c r="C221" s="239" t="s">
        <v>292</v>
      </c>
      <c r="D221" s="239" t="s">
        <v>284</v>
      </c>
      <c r="E221" s="239" t="s">
        <v>346</v>
      </c>
      <c r="F221" s="238" t="s">
        <v>338</v>
      </c>
      <c r="G221" s="237">
        <v>407.7</v>
      </c>
      <c r="H221" s="237">
        <v>428.1</v>
      </c>
    </row>
    <row r="222" spans="1:8" ht="30">
      <c r="A222" s="258" t="s">
        <v>337</v>
      </c>
      <c r="B222" s="239" t="s">
        <v>491</v>
      </c>
      <c r="C222" s="239" t="s">
        <v>292</v>
      </c>
      <c r="D222" s="239" t="s">
        <v>284</v>
      </c>
      <c r="E222" s="239" t="s">
        <v>346</v>
      </c>
      <c r="F222" s="238" t="s">
        <v>336</v>
      </c>
      <c r="G222" s="237">
        <v>1461.6</v>
      </c>
      <c r="H222" s="237">
        <v>1572.3</v>
      </c>
    </row>
    <row r="223" spans="1:8" ht="30">
      <c r="A223" s="240" t="s">
        <v>348</v>
      </c>
      <c r="B223" s="239" t="s">
        <v>491</v>
      </c>
      <c r="C223" s="239" t="s">
        <v>292</v>
      </c>
      <c r="D223" s="239" t="s">
        <v>284</v>
      </c>
      <c r="E223" s="239" t="s">
        <v>346</v>
      </c>
      <c r="F223" s="238" t="s">
        <v>347</v>
      </c>
      <c r="G223" s="237">
        <v>400</v>
      </c>
      <c r="H223" s="237">
        <v>400</v>
      </c>
    </row>
    <row r="224" spans="1:8" ht="30">
      <c r="A224" s="240" t="s">
        <v>335</v>
      </c>
      <c r="B224" s="239" t="s">
        <v>491</v>
      </c>
      <c r="C224" s="239" t="s">
        <v>292</v>
      </c>
      <c r="D224" s="239" t="s">
        <v>284</v>
      </c>
      <c r="E224" s="239" t="s">
        <v>346</v>
      </c>
      <c r="F224" s="238" t="s">
        <v>332</v>
      </c>
      <c r="G224" s="237">
        <v>50</v>
      </c>
      <c r="H224" s="237">
        <v>50</v>
      </c>
    </row>
    <row r="225" spans="1:8" ht="30">
      <c r="A225" s="241" t="s">
        <v>462</v>
      </c>
      <c r="B225" s="239" t="s">
        <v>491</v>
      </c>
      <c r="C225" s="239" t="s">
        <v>292</v>
      </c>
      <c r="D225" s="239" t="s">
        <v>284</v>
      </c>
      <c r="E225" s="239" t="s">
        <v>360</v>
      </c>
      <c r="F225" s="242"/>
      <c r="G225" s="237">
        <f>G226+G229</f>
        <v>8550</v>
      </c>
      <c r="H225" s="237">
        <f>H226+H229</f>
        <v>7550</v>
      </c>
    </row>
    <row r="226" spans="1:8" ht="45">
      <c r="A226" s="241" t="s">
        <v>506</v>
      </c>
      <c r="B226" s="239" t="s">
        <v>491</v>
      </c>
      <c r="C226" s="239" t="s">
        <v>292</v>
      </c>
      <c r="D226" s="239" t="s">
        <v>284</v>
      </c>
      <c r="E226" s="239" t="s">
        <v>505</v>
      </c>
      <c r="F226" s="242"/>
      <c r="G226" s="237">
        <f>G227+G228</f>
        <v>8500</v>
      </c>
      <c r="H226" s="237">
        <f>H227+H228</f>
        <v>7500</v>
      </c>
    </row>
    <row r="227" spans="1:8" ht="30">
      <c r="A227" s="258" t="s">
        <v>337</v>
      </c>
      <c r="B227" s="239" t="s">
        <v>491</v>
      </c>
      <c r="C227" s="239" t="s">
        <v>292</v>
      </c>
      <c r="D227" s="239" t="s">
        <v>284</v>
      </c>
      <c r="E227" s="239" t="s">
        <v>505</v>
      </c>
      <c r="F227" s="242" t="s">
        <v>336</v>
      </c>
      <c r="G227" s="237">
        <v>2000</v>
      </c>
      <c r="H227" s="237">
        <v>1500</v>
      </c>
    </row>
    <row r="228" spans="1:8" ht="45">
      <c r="A228" s="258" t="s">
        <v>496</v>
      </c>
      <c r="B228" s="239" t="s">
        <v>491</v>
      </c>
      <c r="C228" s="239" t="s">
        <v>292</v>
      </c>
      <c r="D228" s="239" t="s">
        <v>284</v>
      </c>
      <c r="E228" s="239" t="s">
        <v>505</v>
      </c>
      <c r="F228" s="242" t="s">
        <v>495</v>
      </c>
      <c r="G228" s="237">
        <v>6500</v>
      </c>
      <c r="H228" s="237">
        <v>6000</v>
      </c>
    </row>
    <row r="229" spans="1:8" ht="15">
      <c r="A229" s="241" t="s">
        <v>504</v>
      </c>
      <c r="B229" s="239" t="s">
        <v>491</v>
      </c>
      <c r="C229" s="239" t="s">
        <v>292</v>
      </c>
      <c r="D229" s="239" t="s">
        <v>284</v>
      </c>
      <c r="E229" s="239" t="s">
        <v>503</v>
      </c>
      <c r="F229" s="242"/>
      <c r="G229" s="237">
        <f>G230</f>
        <v>50</v>
      </c>
      <c r="H229" s="237">
        <f>H230</f>
        <v>50</v>
      </c>
    </row>
    <row r="230" spans="1:8" ht="30">
      <c r="A230" s="258" t="s">
        <v>337</v>
      </c>
      <c r="B230" s="239" t="s">
        <v>491</v>
      </c>
      <c r="C230" s="239" t="s">
        <v>292</v>
      </c>
      <c r="D230" s="239" t="s">
        <v>284</v>
      </c>
      <c r="E230" s="239" t="s">
        <v>503</v>
      </c>
      <c r="F230" s="242" t="s">
        <v>336</v>
      </c>
      <c r="G230" s="237">
        <v>50</v>
      </c>
      <c r="H230" s="237">
        <v>50</v>
      </c>
    </row>
    <row r="231" spans="1:8" ht="15">
      <c r="A231" s="241" t="s">
        <v>502</v>
      </c>
      <c r="B231" s="239" t="s">
        <v>491</v>
      </c>
      <c r="C231" s="239" t="s">
        <v>282</v>
      </c>
      <c r="D231" s="239"/>
      <c r="E231" s="239"/>
      <c r="F231" s="242"/>
      <c r="G231" s="237">
        <f>G232</f>
        <v>157.5</v>
      </c>
      <c r="H231" s="237">
        <f>H232</f>
        <v>165.4</v>
      </c>
    </row>
    <row r="232" spans="1:8" ht="15">
      <c r="A232" s="241" t="s">
        <v>501</v>
      </c>
      <c r="B232" s="239" t="s">
        <v>491</v>
      </c>
      <c r="C232" s="239" t="s">
        <v>282</v>
      </c>
      <c r="D232" s="239" t="s">
        <v>280</v>
      </c>
      <c r="E232" s="239"/>
      <c r="F232" s="242"/>
      <c r="G232" s="237">
        <f>G233</f>
        <v>157.5</v>
      </c>
      <c r="H232" s="237">
        <f>H233</f>
        <v>165.4</v>
      </c>
    </row>
    <row r="233" spans="1:8" ht="15">
      <c r="A233" s="241" t="s">
        <v>500</v>
      </c>
      <c r="B233" s="239" t="s">
        <v>491</v>
      </c>
      <c r="C233" s="239" t="s">
        <v>282</v>
      </c>
      <c r="D233" s="239" t="s">
        <v>280</v>
      </c>
      <c r="E233" s="239" t="s">
        <v>498</v>
      </c>
      <c r="F233" s="242"/>
      <c r="G233" s="237">
        <f>G234</f>
        <v>157.5</v>
      </c>
      <c r="H233" s="237">
        <f>H234</f>
        <v>165.4</v>
      </c>
    </row>
    <row r="234" spans="1:8" ht="60">
      <c r="A234" s="258" t="s">
        <v>499</v>
      </c>
      <c r="B234" s="239" t="s">
        <v>491</v>
      </c>
      <c r="C234" s="239" t="s">
        <v>282</v>
      </c>
      <c r="D234" s="239" t="s">
        <v>280</v>
      </c>
      <c r="E234" s="239" t="s">
        <v>498</v>
      </c>
      <c r="F234" s="242" t="s">
        <v>362</v>
      </c>
      <c r="G234" s="237">
        <v>157.5</v>
      </c>
      <c r="H234" s="237">
        <v>165.4</v>
      </c>
    </row>
    <row r="235" spans="1:8" ht="15">
      <c r="A235" s="258" t="s">
        <v>410</v>
      </c>
      <c r="B235" s="239" t="s">
        <v>491</v>
      </c>
      <c r="C235" s="239" t="s">
        <v>258</v>
      </c>
      <c r="D235" s="239"/>
      <c r="E235" s="239"/>
      <c r="F235" s="242"/>
      <c r="G235" s="237">
        <f>G236+G242</f>
        <v>7601</v>
      </c>
      <c r="H235" s="237">
        <f>H236+H242</f>
        <v>7448.5</v>
      </c>
    </row>
    <row r="236" spans="1:8" ht="15">
      <c r="A236" s="241" t="s">
        <v>253</v>
      </c>
      <c r="B236" s="239" t="s">
        <v>491</v>
      </c>
      <c r="C236" s="239" t="s">
        <v>258</v>
      </c>
      <c r="D236" s="239" t="s">
        <v>254</v>
      </c>
      <c r="E236" s="239"/>
      <c r="F236" s="242"/>
      <c r="G236" s="237">
        <f>G237</f>
        <v>1650</v>
      </c>
      <c r="H236" s="237">
        <f>H237</f>
        <v>1200</v>
      </c>
    </row>
    <row r="237" spans="1:8" ht="30">
      <c r="A237" s="241" t="s">
        <v>361</v>
      </c>
      <c r="B237" s="239" t="s">
        <v>491</v>
      </c>
      <c r="C237" s="239" t="s">
        <v>258</v>
      </c>
      <c r="D237" s="239" t="s">
        <v>254</v>
      </c>
      <c r="E237" s="239" t="s">
        <v>409</v>
      </c>
      <c r="F237" s="242"/>
      <c r="G237" s="237">
        <f>G238+G240</f>
        <v>1650</v>
      </c>
      <c r="H237" s="237">
        <f>H238+H240</f>
        <v>1200</v>
      </c>
    </row>
    <row r="238" spans="1:8" ht="45">
      <c r="A238" s="241" t="s">
        <v>497</v>
      </c>
      <c r="B238" s="239" t="s">
        <v>491</v>
      </c>
      <c r="C238" s="239" t="s">
        <v>258</v>
      </c>
      <c r="D238" s="239" t="s">
        <v>254</v>
      </c>
      <c r="E238" s="239" t="s">
        <v>407</v>
      </c>
      <c r="F238" s="242"/>
      <c r="G238" s="237">
        <f>G239</f>
        <v>1500</v>
      </c>
      <c r="H238" s="237">
        <f>H239</f>
        <v>1000</v>
      </c>
    </row>
    <row r="239" spans="1:8" ht="45">
      <c r="A239" s="258" t="s">
        <v>496</v>
      </c>
      <c r="B239" s="239" t="s">
        <v>491</v>
      </c>
      <c r="C239" s="239" t="s">
        <v>258</v>
      </c>
      <c r="D239" s="239" t="s">
        <v>254</v>
      </c>
      <c r="E239" s="239" t="s">
        <v>407</v>
      </c>
      <c r="F239" s="242" t="s">
        <v>495</v>
      </c>
      <c r="G239" s="237">
        <v>1500</v>
      </c>
      <c r="H239" s="237">
        <v>1000</v>
      </c>
    </row>
    <row r="240" spans="1:8" ht="60">
      <c r="A240" s="241" t="s">
        <v>494</v>
      </c>
      <c r="B240" s="239" t="s">
        <v>491</v>
      </c>
      <c r="C240" s="239" t="s">
        <v>258</v>
      </c>
      <c r="D240" s="239" t="s">
        <v>254</v>
      </c>
      <c r="E240" s="239" t="s">
        <v>493</v>
      </c>
      <c r="F240" s="242"/>
      <c r="G240" s="237">
        <f>G241</f>
        <v>150</v>
      </c>
      <c r="H240" s="237">
        <f>H241</f>
        <v>200</v>
      </c>
    </row>
    <row r="241" spans="1:8" ht="30">
      <c r="A241" s="258" t="s">
        <v>337</v>
      </c>
      <c r="B241" s="239" t="s">
        <v>491</v>
      </c>
      <c r="C241" s="239" t="s">
        <v>258</v>
      </c>
      <c r="D241" s="239" t="s">
        <v>254</v>
      </c>
      <c r="E241" s="239" t="s">
        <v>493</v>
      </c>
      <c r="F241" s="242" t="s">
        <v>336</v>
      </c>
      <c r="G241" s="237">
        <v>150</v>
      </c>
      <c r="H241" s="237">
        <v>200</v>
      </c>
    </row>
    <row r="242" spans="1:8" ht="15">
      <c r="A242" s="243" t="s">
        <v>249</v>
      </c>
      <c r="B242" s="239" t="s">
        <v>491</v>
      </c>
      <c r="C242" s="239" t="s">
        <v>258</v>
      </c>
      <c r="D242" s="239" t="s">
        <v>250</v>
      </c>
      <c r="E242" s="239"/>
      <c r="F242" s="242"/>
      <c r="G242" s="237">
        <f>G243</f>
        <v>5951</v>
      </c>
      <c r="H242" s="237">
        <f>H243</f>
        <v>6248.5</v>
      </c>
    </row>
    <row r="243" spans="1:8" ht="30">
      <c r="A243" s="243" t="s">
        <v>492</v>
      </c>
      <c r="B243" s="239" t="s">
        <v>491</v>
      </c>
      <c r="C243" s="239" t="s">
        <v>258</v>
      </c>
      <c r="D243" s="239" t="s">
        <v>250</v>
      </c>
      <c r="E243" s="239" t="s">
        <v>490</v>
      </c>
      <c r="F243" s="242"/>
      <c r="G243" s="237">
        <f>G244</f>
        <v>5951</v>
      </c>
      <c r="H243" s="237">
        <f>H244</f>
        <v>6248.5</v>
      </c>
    </row>
    <row r="244" spans="1:8" ht="60">
      <c r="A244" s="240" t="s">
        <v>372</v>
      </c>
      <c r="B244" s="239" t="s">
        <v>491</v>
      </c>
      <c r="C244" s="239" t="s">
        <v>258</v>
      </c>
      <c r="D244" s="239" t="s">
        <v>250</v>
      </c>
      <c r="E244" s="239" t="s">
        <v>490</v>
      </c>
      <c r="F244" s="242" t="s">
        <v>370</v>
      </c>
      <c r="G244" s="237">
        <v>5951</v>
      </c>
      <c r="H244" s="237">
        <v>6248.5</v>
      </c>
    </row>
    <row r="245" spans="1:8" ht="42.75">
      <c r="A245" s="269" t="s">
        <v>489</v>
      </c>
      <c r="B245" s="268" t="s">
        <v>480</v>
      </c>
      <c r="C245" s="247"/>
      <c r="D245" s="247"/>
      <c r="E245" s="267"/>
      <c r="F245" s="261"/>
      <c r="G245" s="248">
        <f>G246+G256</f>
        <v>19035.455</v>
      </c>
      <c r="H245" s="248">
        <f>H246+H256</f>
        <v>20199.67775</v>
      </c>
    </row>
    <row r="246" spans="1:8" ht="15">
      <c r="A246" s="241" t="s">
        <v>488</v>
      </c>
      <c r="B246" s="239" t="s">
        <v>480</v>
      </c>
      <c r="C246" s="239" t="s">
        <v>322</v>
      </c>
      <c r="D246" s="239"/>
      <c r="E246" s="239"/>
      <c r="F246" s="242"/>
      <c r="G246" s="237">
        <f>G247</f>
        <v>18396.455</v>
      </c>
      <c r="H246" s="237">
        <f>H247</f>
        <v>19510.67775</v>
      </c>
    </row>
    <row r="247" spans="1:8" ht="15">
      <c r="A247" s="241" t="s">
        <v>309</v>
      </c>
      <c r="B247" s="239" t="s">
        <v>480</v>
      </c>
      <c r="C247" s="239" t="s">
        <v>322</v>
      </c>
      <c r="D247" s="239" t="s">
        <v>310</v>
      </c>
      <c r="E247" s="239"/>
      <c r="F247" s="242"/>
      <c r="G247" s="237">
        <f>G248</f>
        <v>18396.455</v>
      </c>
      <c r="H247" s="237">
        <f>H248</f>
        <v>19510.67775</v>
      </c>
    </row>
    <row r="248" spans="1:8" ht="30">
      <c r="A248" s="241" t="s">
        <v>487</v>
      </c>
      <c r="B248" s="239" t="s">
        <v>480</v>
      </c>
      <c r="C248" s="239" t="s">
        <v>322</v>
      </c>
      <c r="D248" s="239" t="s">
        <v>310</v>
      </c>
      <c r="E248" s="239" t="s">
        <v>486</v>
      </c>
      <c r="F248" s="242"/>
      <c r="G248" s="237">
        <f>G249</f>
        <v>18396.455</v>
      </c>
      <c r="H248" s="237">
        <f>H249</f>
        <v>19510.67775</v>
      </c>
    </row>
    <row r="249" spans="1:8" ht="30">
      <c r="A249" s="241" t="s">
        <v>344</v>
      </c>
      <c r="B249" s="239" t="s">
        <v>480</v>
      </c>
      <c r="C249" s="239" t="s">
        <v>322</v>
      </c>
      <c r="D249" s="239" t="s">
        <v>310</v>
      </c>
      <c r="E249" s="239" t="s">
        <v>485</v>
      </c>
      <c r="F249" s="242"/>
      <c r="G249" s="237">
        <f>G250+G252+G253+G254+G255+G251</f>
        <v>18396.455</v>
      </c>
      <c r="H249" s="237">
        <f>H250+H252+H253+H254+H255+H251</f>
        <v>19510.67775</v>
      </c>
    </row>
    <row r="250" spans="1:8" ht="15">
      <c r="A250" s="240" t="s">
        <v>343</v>
      </c>
      <c r="B250" s="239" t="s">
        <v>480</v>
      </c>
      <c r="C250" s="239" t="s">
        <v>322</v>
      </c>
      <c r="D250" s="239" t="s">
        <v>310</v>
      </c>
      <c r="E250" s="239" t="s">
        <v>485</v>
      </c>
      <c r="F250" s="238" t="s">
        <v>342</v>
      </c>
      <c r="G250" s="237">
        <f>5271*1.105</f>
        <v>5824.455</v>
      </c>
      <c r="H250" s="237">
        <f>G250*1.05</f>
        <v>6115.67775</v>
      </c>
    </row>
    <row r="251" spans="1:8" ht="30">
      <c r="A251" s="240" t="s">
        <v>341</v>
      </c>
      <c r="B251" s="239" t="s">
        <v>480</v>
      </c>
      <c r="C251" s="239" t="s">
        <v>322</v>
      </c>
      <c r="D251" s="239" t="s">
        <v>310</v>
      </c>
      <c r="E251" s="239" t="s">
        <v>485</v>
      </c>
      <c r="F251" s="238" t="s">
        <v>340</v>
      </c>
      <c r="G251" s="237">
        <v>8</v>
      </c>
      <c r="H251" s="237">
        <v>8</v>
      </c>
    </row>
    <row r="252" spans="1:8" ht="30">
      <c r="A252" s="240" t="s">
        <v>339</v>
      </c>
      <c r="B252" s="239" t="s">
        <v>480</v>
      </c>
      <c r="C252" s="239" t="s">
        <v>322</v>
      </c>
      <c r="D252" s="239" t="s">
        <v>310</v>
      </c>
      <c r="E252" s="239" t="s">
        <v>485</v>
      </c>
      <c r="F252" s="238" t="s">
        <v>338</v>
      </c>
      <c r="G252" s="237">
        <v>578</v>
      </c>
      <c r="H252" s="237">
        <v>607</v>
      </c>
    </row>
    <row r="253" spans="1:8" ht="30">
      <c r="A253" s="241" t="s">
        <v>337</v>
      </c>
      <c r="B253" s="239" t="s">
        <v>480</v>
      </c>
      <c r="C253" s="239" t="s">
        <v>322</v>
      </c>
      <c r="D253" s="239" t="s">
        <v>310</v>
      </c>
      <c r="E253" s="239" t="s">
        <v>485</v>
      </c>
      <c r="F253" s="238" t="s">
        <v>336</v>
      </c>
      <c r="G253" s="237">
        <v>11521</v>
      </c>
      <c r="H253" s="237">
        <v>12315</v>
      </c>
    </row>
    <row r="254" spans="1:8" ht="30">
      <c r="A254" s="240" t="s">
        <v>348</v>
      </c>
      <c r="B254" s="239" t="s">
        <v>480</v>
      </c>
      <c r="C254" s="239" t="s">
        <v>322</v>
      </c>
      <c r="D254" s="239" t="s">
        <v>310</v>
      </c>
      <c r="E254" s="239" t="s">
        <v>485</v>
      </c>
      <c r="F254" s="238" t="s">
        <v>347</v>
      </c>
      <c r="G254" s="237">
        <v>450</v>
      </c>
      <c r="H254" s="237">
        <v>450</v>
      </c>
    </row>
    <row r="255" spans="1:8" ht="30">
      <c r="A255" s="240" t="s">
        <v>335</v>
      </c>
      <c r="B255" s="239" t="s">
        <v>480</v>
      </c>
      <c r="C255" s="239" t="s">
        <v>322</v>
      </c>
      <c r="D255" s="239" t="s">
        <v>310</v>
      </c>
      <c r="E255" s="239" t="s">
        <v>485</v>
      </c>
      <c r="F255" s="238" t="s">
        <v>332</v>
      </c>
      <c r="G255" s="237">
        <v>15</v>
      </c>
      <c r="H255" s="237">
        <v>15</v>
      </c>
    </row>
    <row r="256" spans="1:8" ht="15">
      <c r="A256" s="241" t="s">
        <v>484</v>
      </c>
      <c r="B256" s="239" t="s">
        <v>480</v>
      </c>
      <c r="C256" s="239" t="s">
        <v>292</v>
      </c>
      <c r="D256" s="239"/>
      <c r="E256" s="239"/>
      <c r="F256" s="242"/>
      <c r="G256" s="237">
        <f>G257</f>
        <v>639</v>
      </c>
      <c r="H256" s="237">
        <f>H257</f>
        <v>689</v>
      </c>
    </row>
    <row r="257" spans="1:8" ht="15">
      <c r="A257" s="241" t="s">
        <v>285</v>
      </c>
      <c r="B257" s="239" t="s">
        <v>480</v>
      </c>
      <c r="C257" s="239" t="s">
        <v>292</v>
      </c>
      <c r="D257" s="239" t="s">
        <v>286</v>
      </c>
      <c r="E257" s="239"/>
      <c r="F257" s="242"/>
      <c r="G257" s="237">
        <f>G258</f>
        <v>639</v>
      </c>
      <c r="H257" s="237">
        <f>H258</f>
        <v>689</v>
      </c>
    </row>
    <row r="258" spans="1:8" ht="30">
      <c r="A258" s="241" t="s">
        <v>483</v>
      </c>
      <c r="B258" s="239" t="s">
        <v>480</v>
      </c>
      <c r="C258" s="239" t="s">
        <v>292</v>
      </c>
      <c r="D258" s="239" t="s">
        <v>286</v>
      </c>
      <c r="E258" s="239" t="s">
        <v>482</v>
      </c>
      <c r="F258" s="242"/>
      <c r="G258" s="237">
        <f>G259</f>
        <v>639</v>
      </c>
      <c r="H258" s="237">
        <f>H259</f>
        <v>689</v>
      </c>
    </row>
    <row r="259" spans="1:8" ht="30">
      <c r="A259" s="243" t="s">
        <v>481</v>
      </c>
      <c r="B259" s="239" t="s">
        <v>480</v>
      </c>
      <c r="C259" s="239" t="s">
        <v>292</v>
      </c>
      <c r="D259" s="239" t="s">
        <v>286</v>
      </c>
      <c r="E259" s="239" t="s">
        <v>479</v>
      </c>
      <c r="F259" s="242"/>
      <c r="G259" s="237">
        <f>G261+G260</f>
        <v>639</v>
      </c>
      <c r="H259" s="237">
        <f>H261+H260</f>
        <v>689</v>
      </c>
    </row>
    <row r="260" spans="1:8" ht="30">
      <c r="A260" s="240" t="s">
        <v>339</v>
      </c>
      <c r="B260" s="239" t="s">
        <v>480</v>
      </c>
      <c r="C260" s="239" t="s">
        <v>292</v>
      </c>
      <c r="D260" s="239" t="s">
        <v>286</v>
      </c>
      <c r="E260" s="239" t="s">
        <v>479</v>
      </c>
      <c r="F260" s="242" t="s">
        <v>338</v>
      </c>
      <c r="G260" s="237">
        <v>213</v>
      </c>
      <c r="H260" s="237">
        <v>223</v>
      </c>
    </row>
    <row r="261" spans="1:8" ht="30">
      <c r="A261" s="241" t="s">
        <v>337</v>
      </c>
      <c r="B261" s="239" t="s">
        <v>480</v>
      </c>
      <c r="C261" s="239" t="s">
        <v>292</v>
      </c>
      <c r="D261" s="239" t="s">
        <v>286</v>
      </c>
      <c r="E261" s="239" t="s">
        <v>479</v>
      </c>
      <c r="F261" s="242" t="s">
        <v>336</v>
      </c>
      <c r="G261" s="237">
        <v>426</v>
      </c>
      <c r="H261" s="237">
        <v>466</v>
      </c>
    </row>
    <row r="262" spans="1:8" ht="42.75">
      <c r="A262" s="251" t="s">
        <v>478</v>
      </c>
      <c r="B262" s="250" t="s">
        <v>468</v>
      </c>
      <c r="C262" s="266"/>
      <c r="D262" s="266"/>
      <c r="E262" s="266"/>
      <c r="F262" s="265"/>
      <c r="G262" s="248">
        <f>G263+G268</f>
        <v>21369</v>
      </c>
      <c r="H262" s="248">
        <f>H263+H268</f>
        <v>17516.8</v>
      </c>
    </row>
    <row r="263" spans="1:8" ht="15">
      <c r="A263" s="241" t="s">
        <v>382</v>
      </c>
      <c r="B263" s="239" t="s">
        <v>468</v>
      </c>
      <c r="C263" s="239" t="s">
        <v>278</v>
      </c>
      <c r="D263" s="239"/>
      <c r="E263" s="239"/>
      <c r="F263" s="242"/>
      <c r="G263" s="237">
        <f>G264</f>
        <v>4548</v>
      </c>
      <c r="H263" s="237">
        <f>H264</f>
        <v>5028</v>
      </c>
    </row>
    <row r="264" spans="1:8" ht="15">
      <c r="A264" s="241" t="s">
        <v>273</v>
      </c>
      <c r="B264" s="239" t="s">
        <v>468</v>
      </c>
      <c r="C264" s="239" t="s">
        <v>278</v>
      </c>
      <c r="D264" s="239" t="s">
        <v>274</v>
      </c>
      <c r="E264" s="239"/>
      <c r="F264" s="242"/>
      <c r="G264" s="237">
        <f>G265</f>
        <v>4548</v>
      </c>
      <c r="H264" s="237">
        <f>H265</f>
        <v>5028</v>
      </c>
    </row>
    <row r="265" spans="1:8" ht="15">
      <c r="A265" s="241" t="s">
        <v>381</v>
      </c>
      <c r="B265" s="239" t="s">
        <v>468</v>
      </c>
      <c r="C265" s="239" t="s">
        <v>278</v>
      </c>
      <c r="D265" s="239" t="s">
        <v>274</v>
      </c>
      <c r="E265" s="239" t="s">
        <v>380</v>
      </c>
      <c r="F265" s="242"/>
      <c r="G265" s="237">
        <f>G266</f>
        <v>4548</v>
      </c>
      <c r="H265" s="237">
        <f>H266</f>
        <v>5028</v>
      </c>
    </row>
    <row r="266" spans="1:8" ht="30">
      <c r="A266" s="241" t="s">
        <v>344</v>
      </c>
      <c r="B266" s="239" t="s">
        <v>468</v>
      </c>
      <c r="C266" s="239" t="s">
        <v>278</v>
      </c>
      <c r="D266" s="239" t="s">
        <v>274</v>
      </c>
      <c r="E266" s="239" t="s">
        <v>379</v>
      </c>
      <c r="F266" s="242"/>
      <c r="G266" s="237">
        <f>G267</f>
        <v>4548</v>
      </c>
      <c r="H266" s="237">
        <f>H267</f>
        <v>5028</v>
      </c>
    </row>
    <row r="267" spans="1:8" ht="60">
      <c r="A267" s="240" t="s">
        <v>372</v>
      </c>
      <c r="B267" s="239" t="s">
        <v>468</v>
      </c>
      <c r="C267" s="239" t="s">
        <v>278</v>
      </c>
      <c r="D267" s="239" t="s">
        <v>274</v>
      </c>
      <c r="E267" s="239" t="s">
        <v>379</v>
      </c>
      <c r="F267" s="242" t="s">
        <v>370</v>
      </c>
      <c r="G267" s="237">
        <v>4548</v>
      </c>
      <c r="H267" s="237">
        <f>6028-1000</f>
        <v>5028</v>
      </c>
    </row>
    <row r="268" spans="1:8" ht="15">
      <c r="A268" s="241" t="s">
        <v>390</v>
      </c>
      <c r="B268" s="239" t="s">
        <v>468</v>
      </c>
      <c r="C268" s="239" t="s">
        <v>248</v>
      </c>
      <c r="D268" s="239"/>
      <c r="E268" s="239"/>
      <c r="F268" s="242"/>
      <c r="G268" s="237">
        <f>G269+G279+G275</f>
        <v>16821</v>
      </c>
      <c r="H268" s="237">
        <f>H269+H279+H275</f>
        <v>12488.8</v>
      </c>
    </row>
    <row r="269" spans="1:8" ht="15">
      <c r="A269" s="241" t="s">
        <v>477</v>
      </c>
      <c r="B269" s="239" t="s">
        <v>468</v>
      </c>
      <c r="C269" s="239" t="s">
        <v>248</v>
      </c>
      <c r="D269" s="239" t="s">
        <v>246</v>
      </c>
      <c r="E269" s="239"/>
      <c r="F269" s="242"/>
      <c r="G269" s="237">
        <f>G270</f>
        <v>5000</v>
      </c>
      <c r="H269" s="237">
        <f>H270</f>
        <v>0</v>
      </c>
    </row>
    <row r="270" spans="1:8" ht="30">
      <c r="A270" s="241" t="s">
        <v>361</v>
      </c>
      <c r="B270" s="239" t="s">
        <v>468</v>
      </c>
      <c r="C270" s="239" t="s">
        <v>248</v>
      </c>
      <c r="D270" s="239" t="s">
        <v>246</v>
      </c>
      <c r="E270" s="239" t="s">
        <v>360</v>
      </c>
      <c r="F270" s="242"/>
      <c r="G270" s="237">
        <f>G271</f>
        <v>5000</v>
      </c>
      <c r="H270" s="237">
        <f>H271</f>
        <v>0</v>
      </c>
    </row>
    <row r="271" spans="1:8" ht="45">
      <c r="A271" s="252" t="s">
        <v>389</v>
      </c>
      <c r="B271" s="239" t="s">
        <v>468</v>
      </c>
      <c r="C271" s="239" t="s">
        <v>248</v>
      </c>
      <c r="D271" s="239" t="s">
        <v>246</v>
      </c>
      <c r="E271" s="239" t="s">
        <v>388</v>
      </c>
      <c r="F271" s="242"/>
      <c r="G271" s="237">
        <f>G272</f>
        <v>5000</v>
      </c>
      <c r="H271" s="237">
        <f>H272</f>
        <v>0</v>
      </c>
    </row>
    <row r="272" spans="1:8" ht="45">
      <c r="A272" s="241" t="s">
        <v>476</v>
      </c>
      <c r="B272" s="239" t="s">
        <v>468</v>
      </c>
      <c r="C272" s="239" t="s">
        <v>248</v>
      </c>
      <c r="D272" s="239" t="s">
        <v>246</v>
      </c>
      <c r="E272" s="239" t="s">
        <v>475</v>
      </c>
      <c r="F272" s="242"/>
      <c r="G272" s="237">
        <f>G273+G274</f>
        <v>5000</v>
      </c>
      <c r="H272" s="237">
        <f>H273+H274</f>
        <v>0</v>
      </c>
    </row>
    <row r="273" spans="1:8" ht="30">
      <c r="A273" s="241" t="s">
        <v>337</v>
      </c>
      <c r="B273" s="239" t="s">
        <v>468</v>
      </c>
      <c r="C273" s="239" t="s">
        <v>248</v>
      </c>
      <c r="D273" s="239" t="s">
        <v>246</v>
      </c>
      <c r="E273" s="239" t="s">
        <v>474</v>
      </c>
      <c r="F273" s="242" t="s">
        <v>336</v>
      </c>
      <c r="G273" s="237">
        <v>1000</v>
      </c>
      <c r="H273" s="237">
        <v>0</v>
      </c>
    </row>
    <row r="274" spans="1:8" ht="30">
      <c r="A274" s="241" t="s">
        <v>356</v>
      </c>
      <c r="B274" s="239" t="s">
        <v>468</v>
      </c>
      <c r="C274" s="239" t="s">
        <v>248</v>
      </c>
      <c r="D274" s="239" t="s">
        <v>246</v>
      </c>
      <c r="E274" s="239" t="s">
        <v>474</v>
      </c>
      <c r="F274" s="242" t="s">
        <v>354</v>
      </c>
      <c r="G274" s="237">
        <v>4000</v>
      </c>
      <c r="H274" s="237">
        <v>0</v>
      </c>
    </row>
    <row r="275" spans="1:8" ht="15">
      <c r="A275" s="241" t="s">
        <v>243</v>
      </c>
      <c r="B275" s="239" t="s">
        <v>468</v>
      </c>
      <c r="C275" s="239" t="s">
        <v>248</v>
      </c>
      <c r="D275" s="239" t="s">
        <v>244</v>
      </c>
      <c r="E275" s="239"/>
      <c r="F275" s="242"/>
      <c r="G275" s="237">
        <f>G277</f>
        <v>7133</v>
      </c>
      <c r="H275" s="237">
        <f>H277</f>
        <v>7561</v>
      </c>
    </row>
    <row r="276" spans="1:8" ht="45">
      <c r="A276" s="240" t="s">
        <v>473</v>
      </c>
      <c r="B276" s="239" t="s">
        <v>468</v>
      </c>
      <c r="C276" s="239" t="s">
        <v>248</v>
      </c>
      <c r="D276" s="239" t="s">
        <v>244</v>
      </c>
      <c r="E276" s="239" t="s">
        <v>472</v>
      </c>
      <c r="F276" s="242"/>
      <c r="G276" s="237">
        <f>G277</f>
        <v>7133</v>
      </c>
      <c r="H276" s="237">
        <f>H277</f>
        <v>7561</v>
      </c>
    </row>
    <row r="277" spans="1:8" ht="30">
      <c r="A277" s="241" t="s">
        <v>344</v>
      </c>
      <c r="B277" s="239" t="s">
        <v>468</v>
      </c>
      <c r="C277" s="239" t="s">
        <v>248</v>
      </c>
      <c r="D277" s="239" t="s">
        <v>244</v>
      </c>
      <c r="E277" s="239" t="s">
        <v>471</v>
      </c>
      <c r="F277" s="242"/>
      <c r="G277" s="237">
        <f>G278</f>
        <v>7133</v>
      </c>
      <c r="H277" s="237">
        <f>H278</f>
        <v>7561</v>
      </c>
    </row>
    <row r="278" spans="1:8" ht="60">
      <c r="A278" s="240" t="s">
        <v>372</v>
      </c>
      <c r="B278" s="239" t="s">
        <v>468</v>
      </c>
      <c r="C278" s="239" t="s">
        <v>248</v>
      </c>
      <c r="D278" s="239" t="s">
        <v>244</v>
      </c>
      <c r="E278" s="239" t="s">
        <v>471</v>
      </c>
      <c r="F278" s="242" t="s">
        <v>370</v>
      </c>
      <c r="G278" s="237">
        <v>7133</v>
      </c>
      <c r="H278" s="237">
        <v>7561</v>
      </c>
    </row>
    <row r="279" spans="1:8" ht="30">
      <c r="A279" s="241" t="s">
        <v>470</v>
      </c>
      <c r="B279" s="239" t="s">
        <v>468</v>
      </c>
      <c r="C279" s="239" t="s">
        <v>248</v>
      </c>
      <c r="D279" s="239" t="s">
        <v>242</v>
      </c>
      <c r="E279" s="239"/>
      <c r="F279" s="242"/>
      <c r="G279" s="237">
        <f>G280+G288</f>
        <v>4688</v>
      </c>
      <c r="H279" s="237">
        <f>H280+H288</f>
        <v>4927.799999999999</v>
      </c>
    </row>
    <row r="280" spans="1:8" ht="45">
      <c r="A280" s="243" t="s">
        <v>353</v>
      </c>
      <c r="B280" s="239" t="s">
        <v>468</v>
      </c>
      <c r="C280" s="239" t="s">
        <v>248</v>
      </c>
      <c r="D280" s="239" t="s">
        <v>242</v>
      </c>
      <c r="E280" s="239" t="s">
        <v>352</v>
      </c>
      <c r="F280" s="242"/>
      <c r="G280" s="237">
        <f>G281</f>
        <v>2464</v>
      </c>
      <c r="H280" s="237">
        <f>H281</f>
        <v>2591.6</v>
      </c>
    </row>
    <row r="281" spans="1:8" ht="15">
      <c r="A281" s="243" t="s">
        <v>351</v>
      </c>
      <c r="B281" s="239" t="s">
        <v>468</v>
      </c>
      <c r="C281" s="239" t="s">
        <v>248</v>
      </c>
      <c r="D281" s="239" t="s">
        <v>242</v>
      </c>
      <c r="E281" s="239" t="s">
        <v>346</v>
      </c>
      <c r="F281" s="242"/>
      <c r="G281" s="237">
        <f>G282+G285+G286+G287+G283+G284</f>
        <v>2464</v>
      </c>
      <c r="H281" s="237">
        <f>H282+H285+H286+H287+H283+H284</f>
        <v>2591.6</v>
      </c>
    </row>
    <row r="282" spans="1:8" ht="15">
      <c r="A282" s="240" t="s">
        <v>343</v>
      </c>
      <c r="B282" s="239" t="s">
        <v>468</v>
      </c>
      <c r="C282" s="239" t="s">
        <v>248</v>
      </c>
      <c r="D282" s="239" t="s">
        <v>242</v>
      </c>
      <c r="E282" s="239" t="s">
        <v>346</v>
      </c>
      <c r="F282" s="238" t="s">
        <v>350</v>
      </c>
      <c r="G282" s="237">
        <v>2192</v>
      </c>
      <c r="H282" s="237">
        <f>G282*1.05</f>
        <v>2301.6</v>
      </c>
    </row>
    <row r="283" spans="1:8" ht="30">
      <c r="A283" s="240" t="s">
        <v>341</v>
      </c>
      <c r="B283" s="239" t="s">
        <v>468</v>
      </c>
      <c r="C283" s="239" t="s">
        <v>248</v>
      </c>
      <c r="D283" s="239" t="s">
        <v>242</v>
      </c>
      <c r="E283" s="239" t="s">
        <v>346</v>
      </c>
      <c r="F283" s="238" t="s">
        <v>349</v>
      </c>
      <c r="G283" s="237">
        <v>2</v>
      </c>
      <c r="H283" s="237">
        <v>2</v>
      </c>
    </row>
    <row r="284" spans="1:8" ht="30">
      <c r="A284" s="240" t="s">
        <v>339</v>
      </c>
      <c r="B284" s="239" t="s">
        <v>468</v>
      </c>
      <c r="C284" s="239" t="s">
        <v>248</v>
      </c>
      <c r="D284" s="239" t="s">
        <v>242</v>
      </c>
      <c r="E284" s="239" t="s">
        <v>346</v>
      </c>
      <c r="F284" s="238" t="s">
        <v>338</v>
      </c>
      <c r="G284" s="237">
        <v>41</v>
      </c>
      <c r="H284" s="237">
        <v>43</v>
      </c>
    </row>
    <row r="285" spans="1:8" ht="30">
      <c r="A285" s="241" t="s">
        <v>337</v>
      </c>
      <c r="B285" s="239" t="s">
        <v>468</v>
      </c>
      <c r="C285" s="239" t="s">
        <v>248</v>
      </c>
      <c r="D285" s="239" t="s">
        <v>242</v>
      </c>
      <c r="E285" s="239" t="s">
        <v>346</v>
      </c>
      <c r="F285" s="238" t="s">
        <v>336</v>
      </c>
      <c r="G285" s="237">
        <v>194</v>
      </c>
      <c r="H285" s="237">
        <v>210</v>
      </c>
    </row>
    <row r="286" spans="1:8" ht="30">
      <c r="A286" s="240" t="s">
        <v>348</v>
      </c>
      <c r="B286" s="239" t="s">
        <v>468</v>
      </c>
      <c r="C286" s="239" t="s">
        <v>248</v>
      </c>
      <c r="D286" s="239" t="s">
        <v>242</v>
      </c>
      <c r="E286" s="239" t="s">
        <v>346</v>
      </c>
      <c r="F286" s="238" t="s">
        <v>347</v>
      </c>
      <c r="G286" s="237">
        <v>35</v>
      </c>
      <c r="H286" s="237">
        <v>35</v>
      </c>
    </row>
    <row r="287" spans="1:8" ht="30">
      <c r="A287" s="240" t="s">
        <v>335</v>
      </c>
      <c r="B287" s="239" t="s">
        <v>468</v>
      </c>
      <c r="C287" s="239" t="s">
        <v>248</v>
      </c>
      <c r="D287" s="239" t="s">
        <v>242</v>
      </c>
      <c r="E287" s="239" t="s">
        <v>346</v>
      </c>
      <c r="F287" s="238" t="s">
        <v>332</v>
      </c>
      <c r="G287" s="237">
        <v>0</v>
      </c>
      <c r="H287" s="237">
        <v>0</v>
      </c>
    </row>
    <row r="288" spans="1:8" ht="90">
      <c r="A288" s="241" t="s">
        <v>345</v>
      </c>
      <c r="B288" s="239" t="s">
        <v>468</v>
      </c>
      <c r="C288" s="239" t="s">
        <v>248</v>
      </c>
      <c r="D288" s="239" t="s">
        <v>242</v>
      </c>
      <c r="E288" s="239" t="s">
        <v>469</v>
      </c>
      <c r="F288" s="242"/>
      <c r="G288" s="237">
        <f>G289</f>
        <v>2224</v>
      </c>
      <c r="H288" s="237">
        <f>H289</f>
        <v>2336.2</v>
      </c>
    </row>
    <row r="289" spans="1:8" ht="30">
      <c r="A289" s="241" t="s">
        <v>344</v>
      </c>
      <c r="B289" s="239" t="s">
        <v>468</v>
      </c>
      <c r="C289" s="239" t="s">
        <v>248</v>
      </c>
      <c r="D289" s="239" t="s">
        <v>242</v>
      </c>
      <c r="E289" s="239" t="s">
        <v>427</v>
      </c>
      <c r="F289" s="242"/>
      <c r="G289" s="237">
        <f>G290+G291+G292+G293+G294</f>
        <v>2224</v>
      </c>
      <c r="H289" s="237">
        <f>H290+H291+H292+H293+H294</f>
        <v>2336.2</v>
      </c>
    </row>
    <row r="290" spans="1:8" ht="15">
      <c r="A290" s="240" t="s">
        <v>343</v>
      </c>
      <c r="B290" s="239" t="s">
        <v>468</v>
      </c>
      <c r="C290" s="239" t="s">
        <v>248</v>
      </c>
      <c r="D290" s="239" t="s">
        <v>242</v>
      </c>
      <c r="E290" s="239" t="s">
        <v>427</v>
      </c>
      <c r="F290" s="238" t="s">
        <v>342</v>
      </c>
      <c r="G290" s="237">
        <v>2045</v>
      </c>
      <c r="H290" s="237">
        <v>2147.2</v>
      </c>
    </row>
    <row r="291" spans="1:8" ht="30">
      <c r="A291" s="240" t="s">
        <v>339</v>
      </c>
      <c r="B291" s="239" t="s">
        <v>468</v>
      </c>
      <c r="C291" s="239" t="s">
        <v>248</v>
      </c>
      <c r="D291" s="239" t="s">
        <v>242</v>
      </c>
      <c r="E291" s="239" t="s">
        <v>427</v>
      </c>
      <c r="F291" s="238" t="s">
        <v>338</v>
      </c>
      <c r="G291" s="237">
        <v>93</v>
      </c>
      <c r="H291" s="237">
        <v>98</v>
      </c>
    </row>
    <row r="292" spans="1:8" ht="30">
      <c r="A292" s="241" t="s">
        <v>337</v>
      </c>
      <c r="B292" s="239" t="s">
        <v>468</v>
      </c>
      <c r="C292" s="239" t="s">
        <v>248</v>
      </c>
      <c r="D292" s="239" t="s">
        <v>242</v>
      </c>
      <c r="E292" s="239" t="s">
        <v>427</v>
      </c>
      <c r="F292" s="238" t="s">
        <v>336</v>
      </c>
      <c r="G292" s="237">
        <v>82</v>
      </c>
      <c r="H292" s="237">
        <v>87</v>
      </c>
    </row>
    <row r="293" spans="1:8" ht="30">
      <c r="A293" s="240" t="s">
        <v>348</v>
      </c>
      <c r="B293" s="239" t="s">
        <v>468</v>
      </c>
      <c r="C293" s="239" t="s">
        <v>248</v>
      </c>
      <c r="D293" s="239" t="s">
        <v>242</v>
      </c>
      <c r="E293" s="239" t="s">
        <v>427</v>
      </c>
      <c r="F293" s="238" t="s">
        <v>347</v>
      </c>
      <c r="G293" s="237">
        <v>4</v>
      </c>
      <c r="H293" s="237">
        <v>4</v>
      </c>
    </row>
    <row r="294" spans="1:8" ht="30">
      <c r="A294" s="240" t="s">
        <v>335</v>
      </c>
      <c r="B294" s="239" t="s">
        <v>468</v>
      </c>
      <c r="C294" s="239" t="s">
        <v>248</v>
      </c>
      <c r="D294" s="239" t="s">
        <v>242</v>
      </c>
      <c r="E294" s="239" t="s">
        <v>427</v>
      </c>
      <c r="F294" s="238" t="s">
        <v>332</v>
      </c>
      <c r="G294" s="237">
        <f>3.2-3.2</f>
        <v>0</v>
      </c>
      <c r="H294" s="237">
        <f>3.2-3.2</f>
        <v>0</v>
      </c>
    </row>
    <row r="295" spans="1:8" ht="42.75">
      <c r="A295" s="251" t="s">
        <v>467</v>
      </c>
      <c r="B295" s="250" t="s">
        <v>456</v>
      </c>
      <c r="C295" s="266"/>
      <c r="D295" s="266"/>
      <c r="E295" s="266"/>
      <c r="F295" s="265"/>
      <c r="G295" s="248">
        <f>G296+G310</f>
        <v>13092.695</v>
      </c>
      <c r="H295" s="248">
        <f>H296+H310</f>
        <v>13740.70475</v>
      </c>
    </row>
    <row r="296" spans="1:8" ht="30">
      <c r="A296" s="241" t="s">
        <v>466</v>
      </c>
      <c r="B296" s="239" t="s">
        <v>456</v>
      </c>
      <c r="C296" s="239" t="s">
        <v>308</v>
      </c>
      <c r="D296" s="239"/>
      <c r="E296" s="239"/>
      <c r="F296" s="242"/>
      <c r="G296" s="237">
        <f>G297</f>
        <v>12741.695</v>
      </c>
      <c r="H296" s="237">
        <f>H297</f>
        <v>13372.70475</v>
      </c>
    </row>
    <row r="297" spans="1:8" ht="54" customHeight="1">
      <c r="A297" s="264" t="s">
        <v>303</v>
      </c>
      <c r="B297" s="239" t="s">
        <v>456</v>
      </c>
      <c r="C297" s="239" t="s">
        <v>308</v>
      </c>
      <c r="D297" s="239" t="s">
        <v>304</v>
      </c>
      <c r="E297" s="239"/>
      <c r="F297" s="242"/>
      <c r="G297" s="237">
        <f>G298+G306</f>
        <v>12741.695</v>
      </c>
      <c r="H297" s="237">
        <f>H298+H306</f>
        <v>13372.70475</v>
      </c>
    </row>
    <row r="298" spans="1:8" ht="30">
      <c r="A298" s="241" t="s">
        <v>465</v>
      </c>
      <c r="B298" s="239" t="s">
        <v>456</v>
      </c>
      <c r="C298" s="239" t="s">
        <v>308</v>
      </c>
      <c r="D298" s="239" t="s">
        <v>304</v>
      </c>
      <c r="E298" s="239" t="s">
        <v>464</v>
      </c>
      <c r="F298" s="242"/>
      <c r="G298" s="237">
        <f>G299</f>
        <v>12541.695</v>
      </c>
      <c r="H298" s="237">
        <f>H299</f>
        <v>13172.70475</v>
      </c>
    </row>
    <row r="299" spans="1:8" ht="30">
      <c r="A299" s="241" t="s">
        <v>344</v>
      </c>
      <c r="B299" s="239" t="s">
        <v>456</v>
      </c>
      <c r="C299" s="239" t="s">
        <v>308</v>
      </c>
      <c r="D299" s="239" t="s">
        <v>304</v>
      </c>
      <c r="E299" s="239" t="s">
        <v>463</v>
      </c>
      <c r="F299" s="242"/>
      <c r="G299" s="237">
        <f>G300+G301+G302+G303+G304+G305</f>
        <v>12541.695</v>
      </c>
      <c r="H299" s="237">
        <f>H300+H301+H302+H303+H304+H305</f>
        <v>13172.70475</v>
      </c>
    </row>
    <row r="300" spans="1:8" ht="15">
      <c r="A300" s="240" t="s">
        <v>343</v>
      </c>
      <c r="B300" s="239" t="s">
        <v>456</v>
      </c>
      <c r="C300" s="239" t="s">
        <v>308</v>
      </c>
      <c r="D300" s="239" t="s">
        <v>304</v>
      </c>
      <c r="E300" s="239" t="s">
        <v>463</v>
      </c>
      <c r="F300" s="238" t="s">
        <v>342</v>
      </c>
      <c r="G300" s="237">
        <f>9059*1.105</f>
        <v>10010.195</v>
      </c>
      <c r="H300" s="237">
        <f>G300*1.05</f>
        <v>10510.70475</v>
      </c>
    </row>
    <row r="301" spans="1:8" ht="30">
      <c r="A301" s="240" t="s">
        <v>341</v>
      </c>
      <c r="B301" s="239" t="s">
        <v>456</v>
      </c>
      <c r="C301" s="239" t="s">
        <v>308</v>
      </c>
      <c r="D301" s="239" t="s">
        <v>304</v>
      </c>
      <c r="E301" s="239" t="s">
        <v>463</v>
      </c>
      <c r="F301" s="238" t="s">
        <v>340</v>
      </c>
      <c r="G301" s="237">
        <v>0</v>
      </c>
      <c r="H301" s="237">
        <v>0</v>
      </c>
    </row>
    <row r="302" spans="1:8" ht="30">
      <c r="A302" s="240" t="s">
        <v>339</v>
      </c>
      <c r="B302" s="239" t="s">
        <v>456</v>
      </c>
      <c r="C302" s="239" t="s">
        <v>308</v>
      </c>
      <c r="D302" s="239" t="s">
        <v>304</v>
      </c>
      <c r="E302" s="239" t="s">
        <v>463</v>
      </c>
      <c r="F302" s="238" t="s">
        <v>338</v>
      </c>
      <c r="G302" s="237">
        <v>408</v>
      </c>
      <c r="H302" s="237">
        <v>428</v>
      </c>
    </row>
    <row r="303" spans="1:8" ht="30">
      <c r="A303" s="241" t="s">
        <v>337</v>
      </c>
      <c r="B303" s="239" t="s">
        <v>456</v>
      </c>
      <c r="C303" s="239" t="s">
        <v>308</v>
      </c>
      <c r="D303" s="239" t="s">
        <v>304</v>
      </c>
      <c r="E303" s="239" t="s">
        <v>463</v>
      </c>
      <c r="F303" s="238" t="s">
        <v>336</v>
      </c>
      <c r="G303" s="237">
        <v>2018.5</v>
      </c>
      <c r="H303" s="237">
        <v>2129</v>
      </c>
    </row>
    <row r="304" spans="1:8" ht="30">
      <c r="A304" s="240" t="s">
        <v>348</v>
      </c>
      <c r="B304" s="239" t="s">
        <v>456</v>
      </c>
      <c r="C304" s="239" t="s">
        <v>308</v>
      </c>
      <c r="D304" s="239" t="s">
        <v>304</v>
      </c>
      <c r="E304" s="239" t="s">
        <v>463</v>
      </c>
      <c r="F304" s="238" t="s">
        <v>347</v>
      </c>
      <c r="G304" s="237">
        <v>96</v>
      </c>
      <c r="H304" s="237">
        <v>96</v>
      </c>
    </row>
    <row r="305" spans="1:8" ht="30">
      <c r="A305" s="240" t="s">
        <v>335</v>
      </c>
      <c r="B305" s="239" t="s">
        <v>456</v>
      </c>
      <c r="C305" s="239" t="s">
        <v>308</v>
      </c>
      <c r="D305" s="239" t="s">
        <v>304</v>
      </c>
      <c r="E305" s="239" t="s">
        <v>463</v>
      </c>
      <c r="F305" s="238" t="s">
        <v>332</v>
      </c>
      <c r="G305" s="237">
        <v>9</v>
      </c>
      <c r="H305" s="237">
        <v>9</v>
      </c>
    </row>
    <row r="306" spans="1:8" ht="30">
      <c r="A306" s="241" t="s">
        <v>462</v>
      </c>
      <c r="B306" s="239" t="s">
        <v>456</v>
      </c>
      <c r="C306" s="239" t="s">
        <v>308</v>
      </c>
      <c r="D306" s="239" t="s">
        <v>304</v>
      </c>
      <c r="E306" s="239" t="s">
        <v>409</v>
      </c>
      <c r="F306" s="242"/>
      <c r="G306" s="237">
        <f>G307</f>
        <v>200</v>
      </c>
      <c r="H306" s="237">
        <f>H307</f>
        <v>200</v>
      </c>
    </row>
    <row r="307" spans="1:8" ht="60">
      <c r="A307" s="243" t="s">
        <v>461</v>
      </c>
      <c r="B307" s="239" t="s">
        <v>456</v>
      </c>
      <c r="C307" s="239" t="s">
        <v>308</v>
      </c>
      <c r="D307" s="239" t="s">
        <v>304</v>
      </c>
      <c r="E307" s="239" t="s">
        <v>460</v>
      </c>
      <c r="F307" s="242"/>
      <c r="G307" s="237">
        <f>G308</f>
        <v>200</v>
      </c>
      <c r="H307" s="237">
        <f>H308</f>
        <v>200</v>
      </c>
    </row>
    <row r="308" spans="1:8" ht="30">
      <c r="A308" s="241" t="s">
        <v>337</v>
      </c>
      <c r="B308" s="239" t="s">
        <v>456</v>
      </c>
      <c r="C308" s="239" t="s">
        <v>308</v>
      </c>
      <c r="D308" s="239" t="s">
        <v>304</v>
      </c>
      <c r="E308" s="239" t="s">
        <v>460</v>
      </c>
      <c r="F308" s="242" t="s">
        <v>336</v>
      </c>
      <c r="G308" s="237">
        <v>200</v>
      </c>
      <c r="H308" s="237">
        <v>200</v>
      </c>
    </row>
    <row r="309" spans="1:8" ht="15">
      <c r="A309" s="241" t="s">
        <v>459</v>
      </c>
      <c r="B309" s="239" t="s">
        <v>456</v>
      </c>
      <c r="C309" s="239" t="s">
        <v>302</v>
      </c>
      <c r="D309" s="239"/>
      <c r="E309" s="239"/>
      <c r="F309" s="242"/>
      <c r="G309" s="237">
        <f>G310</f>
        <v>351</v>
      </c>
      <c r="H309" s="237">
        <f>H310</f>
        <v>368</v>
      </c>
    </row>
    <row r="310" spans="1:8" ht="15">
      <c r="A310" s="241" t="s">
        <v>458</v>
      </c>
      <c r="B310" s="239" t="s">
        <v>456</v>
      </c>
      <c r="C310" s="239" t="s">
        <v>302</v>
      </c>
      <c r="D310" s="239" t="s">
        <v>300</v>
      </c>
      <c r="E310" s="239"/>
      <c r="F310" s="242"/>
      <c r="G310" s="237">
        <f>G311</f>
        <v>351</v>
      </c>
      <c r="H310" s="237">
        <f>H311</f>
        <v>368</v>
      </c>
    </row>
    <row r="311" spans="1:8" ht="30">
      <c r="A311" s="241" t="s">
        <v>457</v>
      </c>
      <c r="B311" s="239" t="s">
        <v>456</v>
      </c>
      <c r="C311" s="239" t="s">
        <v>302</v>
      </c>
      <c r="D311" s="239" t="s">
        <v>300</v>
      </c>
      <c r="E311" s="239" t="s">
        <v>455</v>
      </c>
      <c r="F311" s="242"/>
      <c r="G311" s="237">
        <f>G312</f>
        <v>351</v>
      </c>
      <c r="H311" s="237">
        <f>H312</f>
        <v>368</v>
      </c>
    </row>
    <row r="312" spans="1:8" ht="30">
      <c r="A312" s="241" t="s">
        <v>337</v>
      </c>
      <c r="B312" s="239" t="s">
        <v>456</v>
      </c>
      <c r="C312" s="239" t="s">
        <v>302</v>
      </c>
      <c r="D312" s="239" t="s">
        <v>300</v>
      </c>
      <c r="E312" s="239" t="s">
        <v>455</v>
      </c>
      <c r="F312" s="242" t="s">
        <v>336</v>
      </c>
      <c r="G312" s="237">
        <v>351</v>
      </c>
      <c r="H312" s="237">
        <v>368</v>
      </c>
    </row>
    <row r="313" spans="1:8" ht="42.75">
      <c r="A313" s="251" t="s">
        <v>454</v>
      </c>
      <c r="B313" s="250" t="s">
        <v>385</v>
      </c>
      <c r="C313" s="239"/>
      <c r="D313" s="239"/>
      <c r="E313" s="239"/>
      <c r="F313" s="242"/>
      <c r="G313" s="248">
        <f>G314+G383+G399+G376</f>
        <v>644844.3</v>
      </c>
      <c r="H313" s="248">
        <f>H314+H383+H399+H376</f>
        <v>653391.7000000001</v>
      </c>
    </row>
    <row r="314" spans="1:8" ht="15">
      <c r="A314" s="241" t="s">
        <v>382</v>
      </c>
      <c r="B314" s="239" t="s">
        <v>385</v>
      </c>
      <c r="C314" s="239" t="s">
        <v>278</v>
      </c>
      <c r="D314" s="239"/>
      <c r="E314" s="239"/>
      <c r="F314" s="242"/>
      <c r="G314" s="237">
        <f>G315+G322+G341+G347</f>
        <v>605864.5</v>
      </c>
      <c r="H314" s="237">
        <f>H315+H322+H341+H347</f>
        <v>614183.9</v>
      </c>
    </row>
    <row r="315" spans="1:8" ht="15">
      <c r="A315" s="241" t="s">
        <v>275</v>
      </c>
      <c r="B315" s="239" t="s">
        <v>385</v>
      </c>
      <c r="C315" s="239" t="s">
        <v>278</v>
      </c>
      <c r="D315" s="239" t="s">
        <v>276</v>
      </c>
      <c r="E315" s="239"/>
      <c r="F315" s="242"/>
      <c r="G315" s="237">
        <f>G316+G319</f>
        <v>217700</v>
      </c>
      <c r="H315" s="237">
        <f>H316+H319</f>
        <v>219037</v>
      </c>
    </row>
    <row r="316" spans="1:8" ht="15">
      <c r="A316" s="241" t="s">
        <v>453</v>
      </c>
      <c r="B316" s="239" t="s">
        <v>385</v>
      </c>
      <c r="C316" s="239" t="s">
        <v>278</v>
      </c>
      <c r="D316" s="239" t="s">
        <v>276</v>
      </c>
      <c r="E316" s="239" t="s">
        <v>452</v>
      </c>
      <c r="F316" s="242"/>
      <c r="G316" s="237">
        <f>G317</f>
        <v>217290</v>
      </c>
      <c r="H316" s="237">
        <f>H317</f>
        <v>218627</v>
      </c>
    </row>
    <row r="317" spans="1:8" ht="30">
      <c r="A317" s="241" t="s">
        <v>344</v>
      </c>
      <c r="B317" s="239" t="s">
        <v>385</v>
      </c>
      <c r="C317" s="239" t="s">
        <v>278</v>
      </c>
      <c r="D317" s="239" t="s">
        <v>276</v>
      </c>
      <c r="E317" s="239" t="s">
        <v>451</v>
      </c>
      <c r="F317" s="242"/>
      <c r="G317" s="237">
        <f>G318</f>
        <v>217290</v>
      </c>
      <c r="H317" s="237">
        <f>H318</f>
        <v>218627</v>
      </c>
    </row>
    <row r="318" spans="1:8" ht="60">
      <c r="A318" s="240" t="s">
        <v>372</v>
      </c>
      <c r="B318" s="239" t="s">
        <v>385</v>
      </c>
      <c r="C318" s="239" t="s">
        <v>278</v>
      </c>
      <c r="D318" s="239" t="s">
        <v>276</v>
      </c>
      <c r="E318" s="239" t="s">
        <v>451</v>
      </c>
      <c r="F318" s="263" t="s">
        <v>370</v>
      </c>
      <c r="G318" s="237">
        <f>229290-12000</f>
        <v>217290</v>
      </c>
      <c r="H318" s="237">
        <f>242227-23600</f>
        <v>218627</v>
      </c>
    </row>
    <row r="319" spans="1:8" ht="105">
      <c r="A319" s="241" t="s">
        <v>398</v>
      </c>
      <c r="B319" s="239" t="s">
        <v>385</v>
      </c>
      <c r="C319" s="239" t="s">
        <v>278</v>
      </c>
      <c r="D319" s="239" t="s">
        <v>276</v>
      </c>
      <c r="E319" s="239" t="s">
        <v>397</v>
      </c>
      <c r="F319" s="242"/>
      <c r="G319" s="237">
        <f>G320</f>
        <v>410</v>
      </c>
      <c r="H319" s="237">
        <f>H320</f>
        <v>410</v>
      </c>
    </row>
    <row r="320" spans="1:8" ht="45">
      <c r="A320" s="262" t="s">
        <v>450</v>
      </c>
      <c r="B320" s="239" t="s">
        <v>385</v>
      </c>
      <c r="C320" s="239" t="s">
        <v>278</v>
      </c>
      <c r="D320" s="239" t="s">
        <v>276</v>
      </c>
      <c r="E320" s="239" t="s">
        <v>449</v>
      </c>
      <c r="F320" s="242"/>
      <c r="G320" s="237">
        <f>G321</f>
        <v>410</v>
      </c>
      <c r="H320" s="237">
        <f>H321</f>
        <v>410</v>
      </c>
    </row>
    <row r="321" spans="1:8" ht="30">
      <c r="A321" s="241" t="s">
        <v>356</v>
      </c>
      <c r="B321" s="239" t="s">
        <v>385</v>
      </c>
      <c r="C321" s="239" t="s">
        <v>278</v>
      </c>
      <c r="D321" s="239" t="s">
        <v>276</v>
      </c>
      <c r="E321" s="239" t="s">
        <v>449</v>
      </c>
      <c r="F321" s="242" t="s">
        <v>354</v>
      </c>
      <c r="G321" s="237">
        <v>410</v>
      </c>
      <c r="H321" s="237">
        <v>410</v>
      </c>
    </row>
    <row r="322" spans="1:8" ht="15">
      <c r="A322" s="241" t="s">
        <v>273</v>
      </c>
      <c r="B322" s="239" t="s">
        <v>385</v>
      </c>
      <c r="C322" s="239" t="s">
        <v>278</v>
      </c>
      <c r="D322" s="239" t="s">
        <v>274</v>
      </c>
      <c r="E322" s="239"/>
      <c r="F322" s="242"/>
      <c r="G322" s="237">
        <f>G325+G327+G330+G331</f>
        <v>345070</v>
      </c>
      <c r="H322" s="237">
        <f>H325+H327+H330+H331</f>
        <v>349675</v>
      </c>
    </row>
    <row r="323" spans="1:8" ht="30">
      <c r="A323" s="241" t="s">
        <v>448</v>
      </c>
      <c r="B323" s="239" t="s">
        <v>385</v>
      </c>
      <c r="C323" s="239" t="s">
        <v>278</v>
      </c>
      <c r="D323" s="239" t="s">
        <v>274</v>
      </c>
      <c r="E323" s="239" t="s">
        <v>447</v>
      </c>
      <c r="F323" s="242"/>
      <c r="G323" s="237">
        <f>G324</f>
        <v>60258</v>
      </c>
      <c r="H323" s="237">
        <f>H324</f>
        <v>63525</v>
      </c>
    </row>
    <row r="324" spans="1:8" ht="30">
      <c r="A324" s="241" t="s">
        <v>344</v>
      </c>
      <c r="B324" s="239" t="s">
        <v>385</v>
      </c>
      <c r="C324" s="239" t="s">
        <v>278</v>
      </c>
      <c r="D324" s="239" t="s">
        <v>274</v>
      </c>
      <c r="E324" s="239" t="s">
        <v>446</v>
      </c>
      <c r="F324" s="242"/>
      <c r="G324" s="237">
        <f>G325+G327</f>
        <v>60258</v>
      </c>
      <c r="H324" s="237">
        <f>H325+H327</f>
        <v>63525</v>
      </c>
    </row>
    <row r="325" spans="1:8" ht="60">
      <c r="A325" s="240" t="s">
        <v>372</v>
      </c>
      <c r="B325" s="239" t="s">
        <v>385</v>
      </c>
      <c r="C325" s="239" t="s">
        <v>278</v>
      </c>
      <c r="D325" s="239" t="s">
        <v>274</v>
      </c>
      <c r="E325" s="239" t="s">
        <v>446</v>
      </c>
      <c r="F325" s="238" t="s">
        <v>370</v>
      </c>
      <c r="G325" s="237">
        <v>51081</v>
      </c>
      <c r="H325" s="237">
        <f>55545-2000</f>
        <v>53545</v>
      </c>
    </row>
    <row r="326" spans="1:8" ht="30">
      <c r="A326" s="241" t="s">
        <v>344</v>
      </c>
      <c r="B326" s="239" t="s">
        <v>385</v>
      </c>
      <c r="C326" s="239" t="s">
        <v>278</v>
      </c>
      <c r="D326" s="239" t="s">
        <v>274</v>
      </c>
      <c r="E326" s="239" t="s">
        <v>446</v>
      </c>
      <c r="F326" s="242"/>
      <c r="G326" s="237">
        <f>G327</f>
        <v>9177</v>
      </c>
      <c r="H326" s="237">
        <f>H327</f>
        <v>9980</v>
      </c>
    </row>
    <row r="327" spans="1:8" ht="60">
      <c r="A327" s="240" t="s">
        <v>364</v>
      </c>
      <c r="B327" s="239" t="s">
        <v>385</v>
      </c>
      <c r="C327" s="239" t="s">
        <v>278</v>
      </c>
      <c r="D327" s="239" t="s">
        <v>274</v>
      </c>
      <c r="E327" s="239" t="s">
        <v>446</v>
      </c>
      <c r="F327" s="242" t="s">
        <v>362</v>
      </c>
      <c r="G327" s="237">
        <v>9177</v>
      </c>
      <c r="H327" s="237">
        <v>9980</v>
      </c>
    </row>
    <row r="328" spans="1:8" ht="15">
      <c r="A328" s="241" t="s">
        <v>381</v>
      </c>
      <c r="B328" s="239" t="s">
        <v>385</v>
      </c>
      <c r="C328" s="239" t="s">
        <v>278</v>
      </c>
      <c r="D328" s="239" t="s">
        <v>274</v>
      </c>
      <c r="E328" s="239" t="s">
        <v>380</v>
      </c>
      <c r="F328" s="242"/>
      <c r="G328" s="237">
        <f>G329</f>
        <v>57760</v>
      </c>
      <c r="H328" s="237">
        <f>H329</f>
        <v>59048</v>
      </c>
    </row>
    <row r="329" spans="1:8" ht="30">
      <c r="A329" s="241" t="s">
        <v>344</v>
      </c>
      <c r="B329" s="239" t="s">
        <v>385</v>
      </c>
      <c r="C329" s="239" t="s">
        <v>278</v>
      </c>
      <c r="D329" s="239" t="s">
        <v>274</v>
      </c>
      <c r="E329" s="239" t="s">
        <v>379</v>
      </c>
      <c r="F329" s="242"/>
      <c r="G329" s="237">
        <f>G330</f>
        <v>57760</v>
      </c>
      <c r="H329" s="237">
        <f>H330</f>
        <v>59048</v>
      </c>
    </row>
    <row r="330" spans="1:8" ht="60">
      <c r="A330" s="240" t="s">
        <v>372</v>
      </c>
      <c r="B330" s="239" t="s">
        <v>385</v>
      </c>
      <c r="C330" s="239" t="s">
        <v>278</v>
      </c>
      <c r="D330" s="239" t="s">
        <v>274</v>
      </c>
      <c r="E330" s="239" t="s">
        <v>379</v>
      </c>
      <c r="F330" s="242" t="s">
        <v>370</v>
      </c>
      <c r="G330" s="237">
        <f>67760-10000</f>
        <v>57760</v>
      </c>
      <c r="H330" s="237">
        <f>85079-26000-31</f>
        <v>59048</v>
      </c>
    </row>
    <row r="331" spans="1:8" ht="30">
      <c r="A331" s="241" t="s">
        <v>406</v>
      </c>
      <c r="B331" s="239" t="s">
        <v>385</v>
      </c>
      <c r="C331" s="239" t="s">
        <v>278</v>
      </c>
      <c r="D331" s="239" t="s">
        <v>274</v>
      </c>
      <c r="E331" s="239" t="s">
        <v>405</v>
      </c>
      <c r="F331" s="242"/>
      <c r="G331" s="237">
        <f>G332+G336</f>
        <v>227052</v>
      </c>
      <c r="H331" s="237">
        <f>H332+H336</f>
        <v>227102</v>
      </c>
    </row>
    <row r="332" spans="1:8" ht="30">
      <c r="A332" s="241" t="s">
        <v>445</v>
      </c>
      <c r="B332" s="239" t="s">
        <v>385</v>
      </c>
      <c r="C332" s="239" t="s">
        <v>278</v>
      </c>
      <c r="D332" s="239" t="s">
        <v>274</v>
      </c>
      <c r="E332" s="239" t="s">
        <v>444</v>
      </c>
      <c r="F332" s="242"/>
      <c r="G332" s="237">
        <f>G333</f>
        <v>7249.5</v>
      </c>
      <c r="H332" s="237">
        <f>H333</f>
        <v>7299.5</v>
      </c>
    </row>
    <row r="333" spans="1:8" ht="45">
      <c r="A333" s="241" t="s">
        <v>443</v>
      </c>
      <c r="B333" s="239" t="s">
        <v>385</v>
      </c>
      <c r="C333" s="239" t="s">
        <v>278</v>
      </c>
      <c r="D333" s="239" t="s">
        <v>274</v>
      </c>
      <c r="E333" s="239" t="s">
        <v>442</v>
      </c>
      <c r="F333" s="242"/>
      <c r="G333" s="237">
        <f>G334+G335</f>
        <v>7249.5</v>
      </c>
      <c r="H333" s="237">
        <f>H334+H335</f>
        <v>7299.5</v>
      </c>
    </row>
    <row r="334" spans="1:8" ht="30">
      <c r="A334" s="240" t="s">
        <v>358</v>
      </c>
      <c r="B334" s="239" t="s">
        <v>385</v>
      </c>
      <c r="C334" s="239" t="s">
        <v>278</v>
      </c>
      <c r="D334" s="239" t="s">
        <v>274</v>
      </c>
      <c r="E334" s="239" t="s">
        <v>442</v>
      </c>
      <c r="F334" s="242" t="s">
        <v>357</v>
      </c>
      <c r="G334" s="237">
        <v>840.9</v>
      </c>
      <c r="H334" s="237">
        <v>846.7</v>
      </c>
    </row>
    <row r="335" spans="1:8" ht="30">
      <c r="A335" s="240" t="s">
        <v>356</v>
      </c>
      <c r="B335" s="239" t="s">
        <v>385</v>
      </c>
      <c r="C335" s="239" t="s">
        <v>278</v>
      </c>
      <c r="D335" s="239" t="s">
        <v>274</v>
      </c>
      <c r="E335" s="239" t="s">
        <v>442</v>
      </c>
      <c r="F335" s="242" t="s">
        <v>354</v>
      </c>
      <c r="G335" s="237">
        <v>6408.6</v>
      </c>
      <c r="H335" s="237">
        <v>6452.8</v>
      </c>
    </row>
    <row r="336" spans="1:8" ht="45">
      <c r="A336" s="241" t="s">
        <v>441</v>
      </c>
      <c r="B336" s="239" t="s">
        <v>385</v>
      </c>
      <c r="C336" s="239" t="s">
        <v>278</v>
      </c>
      <c r="D336" s="239" t="s">
        <v>274</v>
      </c>
      <c r="E336" s="239" t="s">
        <v>436</v>
      </c>
      <c r="F336" s="242"/>
      <c r="G336" s="237">
        <f>G338+G340</f>
        <v>219802.5</v>
      </c>
      <c r="H336" s="237">
        <f>H338+H340</f>
        <v>219802.5</v>
      </c>
    </row>
    <row r="337" spans="1:8" ht="15">
      <c r="A337" s="241" t="s">
        <v>440</v>
      </c>
      <c r="B337" s="239" t="s">
        <v>385</v>
      </c>
      <c r="C337" s="239" t="s">
        <v>278</v>
      </c>
      <c r="D337" s="239" t="s">
        <v>274</v>
      </c>
      <c r="E337" s="239" t="s">
        <v>436</v>
      </c>
      <c r="F337" s="242" t="s">
        <v>439</v>
      </c>
      <c r="G337" s="237">
        <f>G338</f>
        <v>22859.5</v>
      </c>
      <c r="H337" s="237">
        <f>H338</f>
        <v>22859.5</v>
      </c>
    </row>
    <row r="338" spans="1:8" ht="60">
      <c r="A338" s="240" t="s">
        <v>364</v>
      </c>
      <c r="B338" s="239" t="s">
        <v>385</v>
      </c>
      <c r="C338" s="239" t="s">
        <v>278</v>
      </c>
      <c r="D338" s="239" t="s">
        <v>274</v>
      </c>
      <c r="E338" s="239" t="s">
        <v>436</v>
      </c>
      <c r="F338" s="242" t="s">
        <v>362</v>
      </c>
      <c r="G338" s="237">
        <v>22859.5</v>
      </c>
      <c r="H338" s="237">
        <v>22859.5</v>
      </c>
    </row>
    <row r="339" spans="1:8" ht="15">
      <c r="A339" s="240" t="s">
        <v>438</v>
      </c>
      <c r="B339" s="239" t="s">
        <v>385</v>
      </c>
      <c r="C339" s="239" t="s">
        <v>278</v>
      </c>
      <c r="D339" s="239" t="s">
        <v>274</v>
      </c>
      <c r="E339" s="239" t="s">
        <v>436</v>
      </c>
      <c r="F339" s="242" t="s">
        <v>437</v>
      </c>
      <c r="G339" s="237">
        <f>G340</f>
        <v>196943</v>
      </c>
      <c r="H339" s="237">
        <f>H340</f>
        <v>196943</v>
      </c>
    </row>
    <row r="340" spans="1:8" ht="60">
      <c r="A340" s="240" t="s">
        <v>372</v>
      </c>
      <c r="B340" s="239" t="s">
        <v>385</v>
      </c>
      <c r="C340" s="239" t="s">
        <v>278</v>
      </c>
      <c r="D340" s="239" t="s">
        <v>274</v>
      </c>
      <c r="E340" s="239" t="s">
        <v>436</v>
      </c>
      <c r="F340" s="242" t="s">
        <v>370</v>
      </c>
      <c r="G340" s="237">
        <v>196943</v>
      </c>
      <c r="H340" s="237">
        <v>196943</v>
      </c>
    </row>
    <row r="341" spans="1:8" ht="15">
      <c r="A341" s="241" t="s">
        <v>435</v>
      </c>
      <c r="B341" s="239" t="s">
        <v>385</v>
      </c>
      <c r="C341" s="239" t="s">
        <v>278</v>
      </c>
      <c r="D341" s="239" t="s">
        <v>272</v>
      </c>
      <c r="E341" s="239"/>
      <c r="F341" s="242"/>
      <c r="G341" s="237">
        <f>G342+G344</f>
        <v>3125</v>
      </c>
      <c r="H341" s="237">
        <f>H342+H344</f>
        <v>3233</v>
      </c>
    </row>
    <row r="342" spans="1:8" ht="15">
      <c r="A342" s="243" t="s">
        <v>434</v>
      </c>
      <c r="B342" s="239" t="s">
        <v>385</v>
      </c>
      <c r="C342" s="239" t="s">
        <v>278</v>
      </c>
      <c r="D342" s="239" t="s">
        <v>272</v>
      </c>
      <c r="E342" s="239" t="s">
        <v>433</v>
      </c>
      <c r="F342" s="242"/>
      <c r="G342" s="237">
        <f>G343</f>
        <v>1365</v>
      </c>
      <c r="H342" s="237">
        <f>H343</f>
        <v>1378</v>
      </c>
    </row>
    <row r="343" spans="1:8" ht="30">
      <c r="A343" s="243" t="s">
        <v>337</v>
      </c>
      <c r="B343" s="239" t="s">
        <v>385</v>
      </c>
      <c r="C343" s="239" t="s">
        <v>278</v>
      </c>
      <c r="D343" s="239" t="s">
        <v>272</v>
      </c>
      <c r="E343" s="239" t="s">
        <v>433</v>
      </c>
      <c r="F343" s="242" t="s">
        <v>336</v>
      </c>
      <c r="G343" s="237">
        <v>1365</v>
      </c>
      <c r="H343" s="237">
        <v>1378</v>
      </c>
    </row>
    <row r="344" spans="1:8" ht="30">
      <c r="A344" s="243" t="s">
        <v>432</v>
      </c>
      <c r="B344" s="239" t="s">
        <v>385</v>
      </c>
      <c r="C344" s="239" t="s">
        <v>278</v>
      </c>
      <c r="D344" s="239" t="s">
        <v>272</v>
      </c>
      <c r="E344" s="239" t="s">
        <v>431</v>
      </c>
      <c r="F344" s="242"/>
      <c r="G344" s="237">
        <f>G345</f>
        <v>1760</v>
      </c>
      <c r="H344" s="237">
        <f>H345</f>
        <v>1855</v>
      </c>
    </row>
    <row r="345" spans="1:8" ht="30">
      <c r="A345" s="241" t="s">
        <v>344</v>
      </c>
      <c r="B345" s="239" t="s">
        <v>385</v>
      </c>
      <c r="C345" s="239" t="s">
        <v>278</v>
      </c>
      <c r="D345" s="239" t="s">
        <v>272</v>
      </c>
      <c r="E345" s="239" t="s">
        <v>430</v>
      </c>
      <c r="F345" s="261"/>
      <c r="G345" s="237">
        <f>G346</f>
        <v>1760</v>
      </c>
      <c r="H345" s="237">
        <f>H346</f>
        <v>1855</v>
      </c>
    </row>
    <row r="346" spans="1:8" ht="60">
      <c r="A346" s="240" t="s">
        <v>364</v>
      </c>
      <c r="B346" s="239" t="s">
        <v>385</v>
      </c>
      <c r="C346" s="239" t="s">
        <v>278</v>
      </c>
      <c r="D346" s="239" t="s">
        <v>272</v>
      </c>
      <c r="E346" s="239" t="s">
        <v>430</v>
      </c>
      <c r="F346" s="242" t="s">
        <v>362</v>
      </c>
      <c r="G346" s="237">
        <v>1760</v>
      </c>
      <c r="H346" s="237">
        <v>1855</v>
      </c>
    </row>
    <row r="347" spans="1:8" ht="15">
      <c r="A347" s="243" t="s">
        <v>269</v>
      </c>
      <c r="B347" s="239" t="s">
        <v>385</v>
      </c>
      <c r="C347" s="239" t="s">
        <v>278</v>
      </c>
      <c r="D347" s="239" t="s">
        <v>270</v>
      </c>
      <c r="E347" s="239"/>
      <c r="F347" s="242"/>
      <c r="G347" s="237">
        <f>G348+G356+G363+G369</f>
        <v>39969.5</v>
      </c>
      <c r="H347" s="237">
        <f>H348+H356+H363+H369</f>
        <v>42238.899999999994</v>
      </c>
    </row>
    <row r="348" spans="1:8" ht="60">
      <c r="A348" s="243" t="s">
        <v>429</v>
      </c>
      <c r="B348" s="239" t="s">
        <v>385</v>
      </c>
      <c r="C348" s="239" t="s">
        <v>278</v>
      </c>
      <c r="D348" s="239" t="s">
        <v>270</v>
      </c>
      <c r="E348" s="239" t="s">
        <v>352</v>
      </c>
      <c r="F348" s="242"/>
      <c r="G348" s="237">
        <f>G349</f>
        <v>8514.3</v>
      </c>
      <c r="H348" s="237">
        <f>H349</f>
        <v>8930</v>
      </c>
    </row>
    <row r="349" spans="1:8" ht="15">
      <c r="A349" s="243" t="s">
        <v>351</v>
      </c>
      <c r="B349" s="239" t="s">
        <v>385</v>
      </c>
      <c r="C349" s="239" t="s">
        <v>278</v>
      </c>
      <c r="D349" s="239" t="s">
        <v>270</v>
      </c>
      <c r="E349" s="239" t="s">
        <v>346</v>
      </c>
      <c r="F349" s="242"/>
      <c r="G349" s="237">
        <f>G350+G352+G353+G354+G351+G355</f>
        <v>8514.3</v>
      </c>
      <c r="H349" s="237">
        <f>H350+H352+H353+H354+H351+H355</f>
        <v>8930</v>
      </c>
    </row>
    <row r="350" spans="1:8" ht="15">
      <c r="A350" s="240" t="s">
        <v>343</v>
      </c>
      <c r="B350" s="239" t="s">
        <v>385</v>
      </c>
      <c r="C350" s="239" t="s">
        <v>278</v>
      </c>
      <c r="D350" s="239" t="s">
        <v>270</v>
      </c>
      <c r="E350" s="239" t="s">
        <v>346</v>
      </c>
      <c r="F350" s="238" t="s">
        <v>350</v>
      </c>
      <c r="G350" s="237">
        <v>8136.4</v>
      </c>
      <c r="H350" s="237">
        <v>8543.2</v>
      </c>
    </row>
    <row r="351" spans="1:8" ht="30">
      <c r="A351" s="240" t="s">
        <v>341</v>
      </c>
      <c r="B351" s="239" t="s">
        <v>385</v>
      </c>
      <c r="C351" s="239" t="s">
        <v>278</v>
      </c>
      <c r="D351" s="239" t="s">
        <v>270</v>
      </c>
      <c r="E351" s="239" t="s">
        <v>346</v>
      </c>
      <c r="F351" s="238" t="s">
        <v>349</v>
      </c>
      <c r="G351" s="237">
        <v>0.4</v>
      </c>
      <c r="H351" s="237">
        <v>0.4</v>
      </c>
    </row>
    <row r="352" spans="1:8" ht="30">
      <c r="A352" s="240" t="s">
        <v>339</v>
      </c>
      <c r="B352" s="239" t="s">
        <v>385</v>
      </c>
      <c r="C352" s="239" t="s">
        <v>278</v>
      </c>
      <c r="D352" s="239" t="s">
        <v>270</v>
      </c>
      <c r="E352" s="239" t="s">
        <v>346</v>
      </c>
      <c r="F352" s="238" t="s">
        <v>338</v>
      </c>
      <c r="G352" s="237">
        <v>55</v>
      </c>
      <c r="H352" s="237">
        <v>58</v>
      </c>
    </row>
    <row r="353" spans="1:8" ht="30">
      <c r="A353" s="241" t="s">
        <v>337</v>
      </c>
      <c r="B353" s="239" t="s">
        <v>385</v>
      </c>
      <c r="C353" s="239" t="s">
        <v>278</v>
      </c>
      <c r="D353" s="239" t="s">
        <v>270</v>
      </c>
      <c r="E353" s="239" t="s">
        <v>346</v>
      </c>
      <c r="F353" s="238" t="s">
        <v>336</v>
      </c>
      <c r="G353" s="237">
        <v>125.1</v>
      </c>
      <c r="H353" s="237">
        <v>131</v>
      </c>
    </row>
    <row r="354" spans="1:8" ht="30">
      <c r="A354" s="240" t="s">
        <v>348</v>
      </c>
      <c r="B354" s="239" t="s">
        <v>385</v>
      </c>
      <c r="C354" s="239" t="s">
        <v>278</v>
      </c>
      <c r="D354" s="239" t="s">
        <v>270</v>
      </c>
      <c r="E354" s="239" t="s">
        <v>346</v>
      </c>
      <c r="F354" s="238" t="s">
        <v>347</v>
      </c>
      <c r="G354" s="237">
        <v>169.4</v>
      </c>
      <c r="H354" s="237">
        <v>169.4</v>
      </c>
    </row>
    <row r="355" spans="1:8" ht="30">
      <c r="A355" s="240" t="s">
        <v>335</v>
      </c>
      <c r="B355" s="239" t="s">
        <v>385</v>
      </c>
      <c r="C355" s="239" t="s">
        <v>278</v>
      </c>
      <c r="D355" s="239" t="s">
        <v>270</v>
      </c>
      <c r="E355" s="239" t="s">
        <v>346</v>
      </c>
      <c r="F355" s="238" t="s">
        <v>332</v>
      </c>
      <c r="G355" s="237">
        <v>28</v>
      </c>
      <c r="H355" s="237">
        <v>28</v>
      </c>
    </row>
    <row r="356" spans="1:8" ht="90">
      <c r="A356" s="241" t="s">
        <v>345</v>
      </c>
      <c r="B356" s="239" t="s">
        <v>385</v>
      </c>
      <c r="C356" s="239" t="s">
        <v>278</v>
      </c>
      <c r="D356" s="239" t="s">
        <v>270</v>
      </c>
      <c r="E356" s="239" t="s">
        <v>428</v>
      </c>
      <c r="F356" s="238"/>
      <c r="G356" s="237">
        <f>G357</f>
        <v>25238</v>
      </c>
      <c r="H356" s="237">
        <f>H357</f>
        <v>26591.7</v>
      </c>
    </row>
    <row r="357" spans="1:8" ht="30">
      <c r="A357" s="241" t="s">
        <v>344</v>
      </c>
      <c r="B357" s="239" t="s">
        <v>385</v>
      </c>
      <c r="C357" s="239" t="s">
        <v>278</v>
      </c>
      <c r="D357" s="239" t="s">
        <v>270</v>
      </c>
      <c r="E357" s="239" t="s">
        <v>427</v>
      </c>
      <c r="F357" s="238"/>
      <c r="G357" s="237">
        <f>G358+G359+G360+G361+G362</f>
        <v>25238</v>
      </c>
      <c r="H357" s="237">
        <f>H358+H359+H360+H361+H362</f>
        <v>26591.7</v>
      </c>
    </row>
    <row r="358" spans="1:8" ht="15">
      <c r="A358" s="240" t="s">
        <v>343</v>
      </c>
      <c r="B358" s="239" t="s">
        <v>385</v>
      </c>
      <c r="C358" s="239" t="s">
        <v>278</v>
      </c>
      <c r="D358" s="239" t="s">
        <v>270</v>
      </c>
      <c r="E358" s="239" t="s">
        <v>427</v>
      </c>
      <c r="F358" s="238" t="s">
        <v>342</v>
      </c>
      <c r="G358" s="237">
        <v>18109.6</v>
      </c>
      <c r="H358" s="237">
        <v>19015</v>
      </c>
    </row>
    <row r="359" spans="1:8" ht="30">
      <c r="A359" s="240" t="s">
        <v>341</v>
      </c>
      <c r="B359" s="239" t="s">
        <v>385</v>
      </c>
      <c r="C359" s="239" t="s">
        <v>278</v>
      </c>
      <c r="D359" s="239" t="s">
        <v>270</v>
      </c>
      <c r="E359" s="239" t="s">
        <v>427</v>
      </c>
      <c r="F359" s="238" t="s">
        <v>340</v>
      </c>
      <c r="G359" s="237">
        <v>13</v>
      </c>
      <c r="H359" s="237">
        <v>13</v>
      </c>
    </row>
    <row r="360" spans="1:8" ht="30">
      <c r="A360" s="240" t="s">
        <v>339</v>
      </c>
      <c r="B360" s="239" t="s">
        <v>385</v>
      </c>
      <c r="C360" s="239" t="s">
        <v>278</v>
      </c>
      <c r="D360" s="239" t="s">
        <v>270</v>
      </c>
      <c r="E360" s="239" t="s">
        <v>427</v>
      </c>
      <c r="F360" s="238" t="s">
        <v>338</v>
      </c>
      <c r="G360" s="237">
        <v>498.5</v>
      </c>
      <c r="H360" s="237">
        <v>523.4</v>
      </c>
    </row>
    <row r="361" spans="1:8" ht="30">
      <c r="A361" s="241" t="s">
        <v>337</v>
      </c>
      <c r="B361" s="239" t="s">
        <v>385</v>
      </c>
      <c r="C361" s="239" t="s">
        <v>278</v>
      </c>
      <c r="D361" s="239" t="s">
        <v>270</v>
      </c>
      <c r="E361" s="239" t="s">
        <v>427</v>
      </c>
      <c r="F361" s="238" t="s">
        <v>336</v>
      </c>
      <c r="G361" s="237">
        <v>4484.9</v>
      </c>
      <c r="H361" s="237">
        <v>4810</v>
      </c>
    </row>
    <row r="362" spans="1:8" ht="60">
      <c r="A362" s="240" t="s">
        <v>364</v>
      </c>
      <c r="B362" s="239" t="s">
        <v>385</v>
      </c>
      <c r="C362" s="239" t="s">
        <v>278</v>
      </c>
      <c r="D362" s="239" t="s">
        <v>270</v>
      </c>
      <c r="E362" s="239" t="s">
        <v>427</v>
      </c>
      <c r="F362" s="238" t="s">
        <v>362</v>
      </c>
      <c r="G362" s="237">
        <v>2132</v>
      </c>
      <c r="H362" s="237">
        <v>2230.3</v>
      </c>
    </row>
    <row r="363" spans="1:8" ht="30">
      <c r="A363" s="243" t="s">
        <v>414</v>
      </c>
      <c r="B363" s="239" t="s">
        <v>385</v>
      </c>
      <c r="C363" s="239" t="s">
        <v>278</v>
      </c>
      <c r="D363" s="239" t="s">
        <v>270</v>
      </c>
      <c r="E363" s="239" t="s">
        <v>413</v>
      </c>
      <c r="F363" s="242"/>
      <c r="G363" s="237">
        <f>G364</f>
        <v>2087.2</v>
      </c>
      <c r="H363" s="237">
        <f>H364</f>
        <v>2087.2</v>
      </c>
    </row>
    <row r="364" spans="1:8" ht="45">
      <c r="A364" s="243" t="s">
        <v>426</v>
      </c>
      <c r="B364" s="239" t="s">
        <v>385</v>
      </c>
      <c r="C364" s="239" t="s">
        <v>278</v>
      </c>
      <c r="D364" s="239" t="s">
        <v>270</v>
      </c>
      <c r="E364" s="239" t="s">
        <v>425</v>
      </c>
      <c r="F364" s="242"/>
      <c r="G364" s="237">
        <f>G365+G367+G368+G366</f>
        <v>2087.2</v>
      </c>
      <c r="H364" s="237">
        <f>H365+H367+H368+H366</f>
        <v>2087.2</v>
      </c>
    </row>
    <row r="365" spans="1:8" ht="15">
      <c r="A365" s="240" t="s">
        <v>343</v>
      </c>
      <c r="B365" s="239" t="s">
        <v>385</v>
      </c>
      <c r="C365" s="239" t="s">
        <v>278</v>
      </c>
      <c r="D365" s="239" t="s">
        <v>270</v>
      </c>
      <c r="E365" s="239" t="s">
        <v>425</v>
      </c>
      <c r="F365" s="242" t="s">
        <v>350</v>
      </c>
      <c r="G365" s="237">
        <v>1820</v>
      </c>
      <c r="H365" s="237">
        <v>1820</v>
      </c>
    </row>
    <row r="366" spans="1:8" ht="30">
      <c r="A366" s="240" t="s">
        <v>341</v>
      </c>
      <c r="B366" s="239" t="s">
        <v>385</v>
      </c>
      <c r="C366" s="239" t="s">
        <v>278</v>
      </c>
      <c r="D366" s="239" t="s">
        <v>270</v>
      </c>
      <c r="E366" s="239" t="s">
        <v>425</v>
      </c>
      <c r="F366" s="242" t="s">
        <v>349</v>
      </c>
      <c r="G366" s="237">
        <v>1</v>
      </c>
      <c r="H366" s="237">
        <v>1</v>
      </c>
    </row>
    <row r="367" spans="1:8" ht="30">
      <c r="A367" s="240" t="s">
        <v>339</v>
      </c>
      <c r="B367" s="239" t="s">
        <v>385</v>
      </c>
      <c r="C367" s="239" t="s">
        <v>278</v>
      </c>
      <c r="D367" s="239" t="s">
        <v>270</v>
      </c>
      <c r="E367" s="239" t="s">
        <v>425</v>
      </c>
      <c r="F367" s="242" t="s">
        <v>338</v>
      </c>
      <c r="G367" s="237">
        <v>40</v>
      </c>
      <c r="H367" s="237">
        <v>40</v>
      </c>
    </row>
    <row r="368" spans="1:8" ht="30">
      <c r="A368" s="241" t="s">
        <v>337</v>
      </c>
      <c r="B368" s="239" t="s">
        <v>385</v>
      </c>
      <c r="C368" s="239" t="s">
        <v>278</v>
      </c>
      <c r="D368" s="239" t="s">
        <v>270</v>
      </c>
      <c r="E368" s="239" t="s">
        <v>425</v>
      </c>
      <c r="F368" s="242" t="s">
        <v>336</v>
      </c>
      <c r="G368" s="237">
        <v>226.2</v>
      </c>
      <c r="H368" s="237">
        <v>226.2</v>
      </c>
    </row>
    <row r="369" spans="1:8" ht="30">
      <c r="A369" s="241" t="s">
        <v>361</v>
      </c>
      <c r="B369" s="239" t="s">
        <v>385</v>
      </c>
      <c r="C369" s="239" t="s">
        <v>278</v>
      </c>
      <c r="D369" s="239" t="s">
        <v>270</v>
      </c>
      <c r="E369" s="239" t="s">
        <v>360</v>
      </c>
      <c r="F369" s="242"/>
      <c r="G369" s="237">
        <f>G370+G372+G374</f>
        <v>4130</v>
      </c>
      <c r="H369" s="237">
        <f>H370+H372+H374</f>
        <v>4630</v>
      </c>
    </row>
    <row r="370" spans="1:8" ht="30">
      <c r="A370" s="241" t="s">
        <v>424</v>
      </c>
      <c r="B370" s="239" t="s">
        <v>385</v>
      </c>
      <c r="C370" s="239" t="s">
        <v>278</v>
      </c>
      <c r="D370" s="239" t="s">
        <v>270</v>
      </c>
      <c r="E370" s="239" t="s">
        <v>423</v>
      </c>
      <c r="F370" s="242"/>
      <c r="G370" s="237">
        <v>4000</v>
      </c>
      <c r="H370" s="237">
        <v>4500</v>
      </c>
    </row>
    <row r="371" spans="1:8" ht="15">
      <c r="A371" s="260" t="s">
        <v>422</v>
      </c>
      <c r="B371" s="239"/>
      <c r="C371" s="239"/>
      <c r="D371" s="239"/>
      <c r="E371" s="239"/>
      <c r="F371" s="242"/>
      <c r="G371" s="237"/>
      <c r="H371" s="237"/>
    </row>
    <row r="372" spans="1:8" ht="30">
      <c r="A372" s="241" t="s">
        <v>421</v>
      </c>
      <c r="B372" s="239" t="s">
        <v>385</v>
      </c>
      <c r="C372" s="239" t="s">
        <v>278</v>
      </c>
      <c r="D372" s="239" t="s">
        <v>270</v>
      </c>
      <c r="E372" s="246" t="s">
        <v>420</v>
      </c>
      <c r="F372" s="242"/>
      <c r="G372" s="237">
        <f>G373</f>
        <v>30</v>
      </c>
      <c r="H372" s="237">
        <f>H373</f>
        <v>30</v>
      </c>
    </row>
    <row r="373" spans="1:8" ht="30">
      <c r="A373" s="241" t="s">
        <v>337</v>
      </c>
      <c r="B373" s="239" t="s">
        <v>385</v>
      </c>
      <c r="C373" s="239" t="s">
        <v>278</v>
      </c>
      <c r="D373" s="239" t="s">
        <v>270</v>
      </c>
      <c r="E373" s="246" t="s">
        <v>420</v>
      </c>
      <c r="F373" s="242" t="s">
        <v>336</v>
      </c>
      <c r="G373" s="237">
        <v>30</v>
      </c>
      <c r="H373" s="237">
        <v>30</v>
      </c>
    </row>
    <row r="374" spans="1:8" ht="60">
      <c r="A374" s="259" t="s">
        <v>419</v>
      </c>
      <c r="B374" s="239" t="s">
        <v>385</v>
      </c>
      <c r="C374" s="239" t="s">
        <v>278</v>
      </c>
      <c r="D374" s="239" t="s">
        <v>270</v>
      </c>
      <c r="E374" s="246" t="s">
        <v>417</v>
      </c>
      <c r="F374" s="242"/>
      <c r="G374" s="237">
        <f>G375</f>
        <v>100</v>
      </c>
      <c r="H374" s="237">
        <f>H375</f>
        <v>100</v>
      </c>
    </row>
    <row r="375" spans="1:8" ht="30">
      <c r="A375" s="258" t="s">
        <v>418</v>
      </c>
      <c r="B375" s="239" t="s">
        <v>385</v>
      </c>
      <c r="C375" s="239" t="s">
        <v>278</v>
      </c>
      <c r="D375" s="239" t="s">
        <v>270</v>
      </c>
      <c r="E375" s="246" t="s">
        <v>417</v>
      </c>
      <c r="F375" s="242" t="s">
        <v>336</v>
      </c>
      <c r="G375" s="237">
        <v>100</v>
      </c>
      <c r="H375" s="237">
        <v>100</v>
      </c>
    </row>
    <row r="376" spans="1:8" ht="15">
      <c r="A376" s="241" t="s">
        <v>416</v>
      </c>
      <c r="B376" s="239" t="s">
        <v>385</v>
      </c>
      <c r="C376" s="239" t="s">
        <v>262</v>
      </c>
      <c r="D376" s="239"/>
      <c r="E376" s="239"/>
      <c r="F376" s="242"/>
      <c r="G376" s="237">
        <f>G377</f>
        <v>514.3</v>
      </c>
      <c r="H376" s="237">
        <f>H377</f>
        <v>514.3</v>
      </c>
    </row>
    <row r="377" spans="1:8" ht="15">
      <c r="A377" s="241" t="s">
        <v>259</v>
      </c>
      <c r="B377" s="239" t="s">
        <v>385</v>
      </c>
      <c r="C377" s="239" t="s">
        <v>262</v>
      </c>
      <c r="D377" s="239" t="s">
        <v>260</v>
      </c>
      <c r="E377" s="239"/>
      <c r="F377" s="242"/>
      <c r="G377" s="237">
        <f>G378</f>
        <v>514.3</v>
      </c>
      <c r="H377" s="237">
        <f>H378</f>
        <v>514.3</v>
      </c>
    </row>
    <row r="378" spans="1:8" ht="105">
      <c r="A378" s="243" t="s">
        <v>415</v>
      </c>
      <c r="B378" s="239" t="s">
        <v>385</v>
      </c>
      <c r="C378" s="239" t="s">
        <v>262</v>
      </c>
      <c r="D378" s="239" t="s">
        <v>260</v>
      </c>
      <c r="E378" s="239" t="s">
        <v>397</v>
      </c>
      <c r="F378" s="238"/>
      <c r="G378" s="237">
        <f>G379</f>
        <v>514.3</v>
      </c>
      <c r="H378" s="237">
        <f>H379</f>
        <v>514.3</v>
      </c>
    </row>
    <row r="379" spans="1:8" ht="30">
      <c r="A379" s="243" t="s">
        <v>414</v>
      </c>
      <c r="B379" s="239" t="s">
        <v>385</v>
      </c>
      <c r="C379" s="239" t="s">
        <v>262</v>
      </c>
      <c r="D379" s="239" t="s">
        <v>260</v>
      </c>
      <c r="E379" s="239" t="s">
        <v>413</v>
      </c>
      <c r="F379" s="238"/>
      <c r="G379" s="237">
        <f>G380</f>
        <v>514.3</v>
      </c>
      <c r="H379" s="237">
        <f>H380</f>
        <v>514.3</v>
      </c>
    </row>
    <row r="380" spans="1:8" ht="120">
      <c r="A380" s="243" t="s">
        <v>412</v>
      </c>
      <c r="B380" s="239" t="s">
        <v>385</v>
      </c>
      <c r="C380" s="239" t="s">
        <v>262</v>
      </c>
      <c r="D380" s="239" t="s">
        <v>260</v>
      </c>
      <c r="E380" s="239" t="s">
        <v>411</v>
      </c>
      <c r="F380" s="238"/>
      <c r="G380" s="237">
        <f>G381+G382</f>
        <v>514.3</v>
      </c>
      <c r="H380" s="237">
        <f>H381+H382</f>
        <v>514.3</v>
      </c>
    </row>
    <row r="381" spans="1:8" ht="15">
      <c r="A381" s="240" t="s">
        <v>343</v>
      </c>
      <c r="B381" s="239" t="s">
        <v>385</v>
      </c>
      <c r="C381" s="239" t="s">
        <v>262</v>
      </c>
      <c r="D381" s="239" t="s">
        <v>260</v>
      </c>
      <c r="E381" s="239" t="s">
        <v>411</v>
      </c>
      <c r="F381" s="238" t="s">
        <v>350</v>
      </c>
      <c r="G381" s="237">
        <v>404.3</v>
      </c>
      <c r="H381" s="237">
        <v>404.3</v>
      </c>
    </row>
    <row r="382" spans="1:8" ht="30">
      <c r="A382" s="241" t="s">
        <v>337</v>
      </c>
      <c r="B382" s="239" t="s">
        <v>385</v>
      </c>
      <c r="C382" s="239" t="s">
        <v>262</v>
      </c>
      <c r="D382" s="239" t="s">
        <v>260</v>
      </c>
      <c r="E382" s="239" t="s">
        <v>411</v>
      </c>
      <c r="F382" s="238" t="s">
        <v>336</v>
      </c>
      <c r="G382" s="237">
        <v>110</v>
      </c>
      <c r="H382" s="237">
        <v>110</v>
      </c>
    </row>
    <row r="383" spans="1:8" ht="15">
      <c r="A383" s="258" t="s">
        <v>410</v>
      </c>
      <c r="B383" s="239" t="s">
        <v>385</v>
      </c>
      <c r="C383" s="239" t="s">
        <v>258</v>
      </c>
      <c r="D383" s="239"/>
      <c r="E383" s="239"/>
      <c r="F383" s="242"/>
      <c r="G383" s="237">
        <f>G384+G388</f>
        <v>36265.5</v>
      </c>
      <c r="H383" s="237">
        <f>H384+H388</f>
        <v>38693.5</v>
      </c>
    </row>
    <row r="384" spans="1:8" ht="15">
      <c r="A384" s="241" t="s">
        <v>253</v>
      </c>
      <c r="B384" s="239" t="s">
        <v>385</v>
      </c>
      <c r="C384" s="239" t="s">
        <v>258</v>
      </c>
      <c r="D384" s="239" t="s">
        <v>254</v>
      </c>
      <c r="E384" s="239"/>
      <c r="F384" s="242"/>
      <c r="G384" s="237">
        <f>G385</f>
        <v>150</v>
      </c>
      <c r="H384" s="237">
        <f>H385</f>
        <v>150</v>
      </c>
    </row>
    <row r="385" spans="1:8" ht="30">
      <c r="A385" s="241" t="s">
        <v>361</v>
      </c>
      <c r="B385" s="239" t="s">
        <v>385</v>
      </c>
      <c r="C385" s="239" t="s">
        <v>258</v>
      </c>
      <c r="D385" s="239" t="s">
        <v>254</v>
      </c>
      <c r="E385" s="239" t="s">
        <v>409</v>
      </c>
      <c r="F385" s="242"/>
      <c r="G385" s="237">
        <f>G386</f>
        <v>150</v>
      </c>
      <c r="H385" s="237">
        <f>H386</f>
        <v>150</v>
      </c>
    </row>
    <row r="386" spans="1:8" ht="45">
      <c r="A386" s="257" t="s">
        <v>408</v>
      </c>
      <c r="B386" s="239" t="s">
        <v>385</v>
      </c>
      <c r="C386" s="239" t="s">
        <v>258</v>
      </c>
      <c r="D386" s="239" t="s">
        <v>254</v>
      </c>
      <c r="E386" s="239" t="s">
        <v>407</v>
      </c>
      <c r="F386" s="242"/>
      <c r="G386" s="237">
        <f>G387</f>
        <v>150</v>
      </c>
      <c r="H386" s="237">
        <f>H387</f>
        <v>150</v>
      </c>
    </row>
    <row r="387" spans="1:8" ht="30">
      <c r="A387" s="243" t="s">
        <v>393</v>
      </c>
      <c r="B387" s="239" t="s">
        <v>385</v>
      </c>
      <c r="C387" s="239" t="s">
        <v>258</v>
      </c>
      <c r="D387" s="239" t="s">
        <v>254</v>
      </c>
      <c r="E387" s="239" t="s">
        <v>407</v>
      </c>
      <c r="F387" s="242" t="s">
        <v>391</v>
      </c>
      <c r="G387" s="237">
        <v>150</v>
      </c>
      <c r="H387" s="237">
        <v>150</v>
      </c>
    </row>
    <row r="388" spans="1:8" ht="15">
      <c r="A388" s="241" t="s">
        <v>251</v>
      </c>
      <c r="B388" s="239" t="s">
        <v>385</v>
      </c>
      <c r="C388" s="239" t="s">
        <v>258</v>
      </c>
      <c r="D388" s="239" t="s">
        <v>252</v>
      </c>
      <c r="E388" s="239"/>
      <c r="F388" s="242"/>
      <c r="G388" s="237">
        <f>G389+G394+G397</f>
        <v>36115.5</v>
      </c>
      <c r="H388" s="237">
        <f>H389+H394+H397</f>
        <v>38543.5</v>
      </c>
    </row>
    <row r="389" spans="1:8" ht="30">
      <c r="A389" s="256" t="s">
        <v>406</v>
      </c>
      <c r="B389" s="239" t="s">
        <v>385</v>
      </c>
      <c r="C389" s="239" t="s">
        <v>258</v>
      </c>
      <c r="D389" s="239" t="s">
        <v>252</v>
      </c>
      <c r="E389" s="249" t="s">
        <v>405</v>
      </c>
      <c r="F389" s="242"/>
      <c r="G389" s="237">
        <f>G390+G392</f>
        <v>31403.800000000003</v>
      </c>
      <c r="H389" s="237">
        <f>H390+H392</f>
        <v>33831.8</v>
      </c>
    </row>
    <row r="390" spans="1:8" ht="75">
      <c r="A390" s="256" t="s">
        <v>404</v>
      </c>
      <c r="B390" s="239" t="s">
        <v>385</v>
      </c>
      <c r="C390" s="239" t="s">
        <v>258</v>
      </c>
      <c r="D390" s="239" t="s">
        <v>252</v>
      </c>
      <c r="E390" s="249" t="s">
        <v>402</v>
      </c>
      <c r="F390" s="242"/>
      <c r="G390" s="237">
        <f>G391</f>
        <v>13665.4</v>
      </c>
      <c r="H390" s="237">
        <f>H391</f>
        <v>13665.4</v>
      </c>
    </row>
    <row r="391" spans="1:8" ht="45">
      <c r="A391" s="241" t="s">
        <v>403</v>
      </c>
      <c r="B391" s="239" t="s">
        <v>385</v>
      </c>
      <c r="C391" s="239" t="s">
        <v>258</v>
      </c>
      <c r="D391" s="239" t="s">
        <v>252</v>
      </c>
      <c r="E391" s="249" t="s">
        <v>402</v>
      </c>
      <c r="F391" s="242" t="s">
        <v>401</v>
      </c>
      <c r="G391" s="237">
        <v>13665.4</v>
      </c>
      <c r="H391" s="237">
        <v>13665.4</v>
      </c>
    </row>
    <row r="392" spans="1:8" ht="45">
      <c r="A392" s="241" t="s">
        <v>400</v>
      </c>
      <c r="B392" s="239" t="s">
        <v>385</v>
      </c>
      <c r="C392" s="239" t="s">
        <v>258</v>
      </c>
      <c r="D392" s="239" t="s">
        <v>252</v>
      </c>
      <c r="E392" s="249" t="s">
        <v>399</v>
      </c>
      <c r="F392" s="242"/>
      <c r="G392" s="237">
        <f>G393</f>
        <v>17738.4</v>
      </c>
      <c r="H392" s="237">
        <f>H393</f>
        <v>20166.4</v>
      </c>
    </row>
    <row r="393" spans="1:8" ht="30">
      <c r="A393" s="241" t="s">
        <v>393</v>
      </c>
      <c r="B393" s="239" t="s">
        <v>385</v>
      </c>
      <c r="C393" s="239" t="s">
        <v>258</v>
      </c>
      <c r="D393" s="239" t="s">
        <v>252</v>
      </c>
      <c r="E393" s="249" t="s">
        <v>399</v>
      </c>
      <c r="F393" s="242" t="s">
        <v>391</v>
      </c>
      <c r="G393" s="237">
        <v>17738.4</v>
      </c>
      <c r="H393" s="237">
        <v>20166.4</v>
      </c>
    </row>
    <row r="394" spans="1:8" ht="105">
      <c r="A394" s="241" t="s">
        <v>398</v>
      </c>
      <c r="B394" s="239" t="s">
        <v>385</v>
      </c>
      <c r="C394" s="239" t="s">
        <v>258</v>
      </c>
      <c r="D394" s="239" t="s">
        <v>252</v>
      </c>
      <c r="E394" s="254" t="s">
        <v>397</v>
      </c>
      <c r="F394" s="242"/>
      <c r="G394" s="237">
        <f>G395</f>
        <v>34.6</v>
      </c>
      <c r="H394" s="237">
        <f>H395</f>
        <v>34.6</v>
      </c>
    </row>
    <row r="395" spans="1:8" ht="45">
      <c r="A395" s="241" t="s">
        <v>396</v>
      </c>
      <c r="B395" s="239" t="s">
        <v>385</v>
      </c>
      <c r="C395" s="239" t="s">
        <v>258</v>
      </c>
      <c r="D395" s="239" t="s">
        <v>252</v>
      </c>
      <c r="E395" s="254" t="s">
        <v>395</v>
      </c>
      <c r="F395" s="255"/>
      <c r="G395" s="237">
        <f>G396</f>
        <v>34.6</v>
      </c>
      <c r="H395" s="237">
        <f>H396</f>
        <v>34.6</v>
      </c>
    </row>
    <row r="396" spans="1:8" ht="30">
      <c r="A396" s="243" t="s">
        <v>393</v>
      </c>
      <c r="B396" s="239" t="s">
        <v>385</v>
      </c>
      <c r="C396" s="239" t="s">
        <v>258</v>
      </c>
      <c r="D396" s="239" t="s">
        <v>252</v>
      </c>
      <c r="E396" s="254" t="s">
        <v>395</v>
      </c>
      <c r="F396" s="253" t="s">
        <v>391</v>
      </c>
      <c r="G396" s="237">
        <v>34.6</v>
      </c>
      <c r="H396" s="237">
        <v>34.6</v>
      </c>
    </row>
    <row r="397" spans="1:8" ht="75">
      <c r="A397" s="243" t="s">
        <v>394</v>
      </c>
      <c r="B397" s="239" t="s">
        <v>385</v>
      </c>
      <c r="C397" s="239" t="s">
        <v>258</v>
      </c>
      <c r="D397" s="239" t="s">
        <v>252</v>
      </c>
      <c r="E397" s="254" t="s">
        <v>392</v>
      </c>
      <c r="F397" s="253"/>
      <c r="G397" s="237">
        <f>G398</f>
        <v>4677.1</v>
      </c>
      <c r="H397" s="237">
        <f>H398</f>
        <v>4677.1</v>
      </c>
    </row>
    <row r="398" spans="1:8" ht="30">
      <c r="A398" s="243" t="s">
        <v>393</v>
      </c>
      <c r="B398" s="239" t="s">
        <v>385</v>
      </c>
      <c r="C398" s="239" t="s">
        <v>258</v>
      </c>
      <c r="D398" s="239" t="s">
        <v>252</v>
      </c>
      <c r="E398" s="254" t="s">
        <v>392</v>
      </c>
      <c r="F398" s="253" t="s">
        <v>391</v>
      </c>
      <c r="G398" s="237">
        <v>4677.1</v>
      </c>
      <c r="H398" s="237">
        <v>4677.1</v>
      </c>
    </row>
    <row r="399" spans="1:8" ht="15">
      <c r="A399" s="241" t="s">
        <v>390</v>
      </c>
      <c r="B399" s="239" t="s">
        <v>385</v>
      </c>
      <c r="C399" s="239" t="s">
        <v>248</v>
      </c>
      <c r="D399" s="239"/>
      <c r="E399" s="239"/>
      <c r="F399" s="242"/>
      <c r="G399" s="237">
        <f>G400</f>
        <v>2200</v>
      </c>
      <c r="H399" s="237">
        <f>H400</f>
        <v>0</v>
      </c>
    </row>
    <row r="400" spans="1:8" ht="30">
      <c r="A400" s="241" t="s">
        <v>361</v>
      </c>
      <c r="B400" s="239" t="s">
        <v>385</v>
      </c>
      <c r="C400" s="239" t="s">
        <v>248</v>
      </c>
      <c r="D400" s="239" t="s">
        <v>246</v>
      </c>
      <c r="E400" s="239" t="s">
        <v>360</v>
      </c>
      <c r="F400" s="242"/>
      <c r="G400" s="237">
        <f>G401</f>
        <v>2200</v>
      </c>
      <c r="H400" s="237">
        <f>H401</f>
        <v>0</v>
      </c>
    </row>
    <row r="401" spans="1:8" ht="45">
      <c r="A401" s="252" t="s">
        <v>389</v>
      </c>
      <c r="B401" s="239" t="s">
        <v>385</v>
      </c>
      <c r="C401" s="239" t="s">
        <v>248</v>
      </c>
      <c r="D401" s="239" t="s">
        <v>246</v>
      </c>
      <c r="E401" s="239" t="s">
        <v>388</v>
      </c>
      <c r="F401" s="242"/>
      <c r="G401" s="237">
        <f>G402</f>
        <v>2200</v>
      </c>
      <c r="H401" s="237">
        <f>H402</f>
        <v>0</v>
      </c>
    </row>
    <row r="402" spans="1:8" ht="45">
      <c r="A402" s="241" t="s">
        <v>387</v>
      </c>
      <c r="B402" s="239" t="s">
        <v>385</v>
      </c>
      <c r="C402" s="239" t="s">
        <v>248</v>
      </c>
      <c r="D402" s="239" t="s">
        <v>246</v>
      </c>
      <c r="E402" s="239" t="s">
        <v>386</v>
      </c>
      <c r="F402" s="242"/>
      <c r="G402" s="237">
        <f>G403+G404</f>
        <v>2200</v>
      </c>
      <c r="H402" s="237">
        <f>H403+H404</f>
        <v>0</v>
      </c>
    </row>
    <row r="403" spans="1:8" ht="30">
      <c r="A403" s="241" t="s">
        <v>337</v>
      </c>
      <c r="B403" s="239" t="s">
        <v>385</v>
      </c>
      <c r="C403" s="239" t="s">
        <v>248</v>
      </c>
      <c r="D403" s="239" t="s">
        <v>246</v>
      </c>
      <c r="E403" s="239" t="s">
        <v>384</v>
      </c>
      <c r="F403" s="242" t="s">
        <v>336</v>
      </c>
      <c r="G403" s="237">
        <v>0</v>
      </c>
      <c r="H403" s="237">
        <v>0</v>
      </c>
    </row>
    <row r="404" spans="1:8" ht="30">
      <c r="A404" s="243" t="s">
        <v>356</v>
      </c>
      <c r="B404" s="239" t="s">
        <v>385</v>
      </c>
      <c r="C404" s="239" t="s">
        <v>248</v>
      </c>
      <c r="D404" s="239" t="s">
        <v>246</v>
      </c>
      <c r="E404" s="239" t="s">
        <v>384</v>
      </c>
      <c r="F404" s="242" t="s">
        <v>354</v>
      </c>
      <c r="G404" s="237">
        <v>2200</v>
      </c>
      <c r="H404" s="237"/>
    </row>
    <row r="405" spans="1:8" ht="42.75">
      <c r="A405" s="251" t="s">
        <v>383</v>
      </c>
      <c r="B405" s="250" t="s">
        <v>334</v>
      </c>
      <c r="C405" s="239"/>
      <c r="D405" s="239"/>
      <c r="E405" s="249"/>
      <c r="F405" s="242"/>
      <c r="G405" s="248">
        <f>G406+G411</f>
        <v>87726.1</v>
      </c>
      <c r="H405" s="248">
        <f>H406+H411</f>
        <v>91120.7</v>
      </c>
    </row>
    <row r="406" spans="1:8" ht="15">
      <c r="A406" s="241" t="s">
        <v>382</v>
      </c>
      <c r="B406" s="239" t="s">
        <v>334</v>
      </c>
      <c r="C406" s="239" t="s">
        <v>278</v>
      </c>
      <c r="D406" s="247"/>
      <c r="E406" s="246"/>
      <c r="F406" s="242"/>
      <c r="G406" s="237">
        <f>G407</f>
        <v>27592</v>
      </c>
      <c r="H406" s="237">
        <f>H407</f>
        <v>29138</v>
      </c>
    </row>
    <row r="407" spans="1:8" ht="15">
      <c r="A407" s="241" t="s">
        <v>273</v>
      </c>
      <c r="B407" s="239" t="s">
        <v>334</v>
      </c>
      <c r="C407" s="239" t="s">
        <v>278</v>
      </c>
      <c r="D407" s="239" t="s">
        <v>274</v>
      </c>
      <c r="E407" s="239"/>
      <c r="F407" s="242"/>
      <c r="G407" s="237">
        <f>G408</f>
        <v>27592</v>
      </c>
      <c r="H407" s="237">
        <f>H408</f>
        <v>29138</v>
      </c>
    </row>
    <row r="408" spans="1:8" ht="15">
      <c r="A408" s="241" t="s">
        <v>381</v>
      </c>
      <c r="B408" s="239" t="s">
        <v>334</v>
      </c>
      <c r="C408" s="239" t="s">
        <v>278</v>
      </c>
      <c r="D408" s="239" t="s">
        <v>274</v>
      </c>
      <c r="E408" s="239" t="s">
        <v>380</v>
      </c>
      <c r="F408" s="242"/>
      <c r="G408" s="237">
        <f>G409</f>
        <v>27592</v>
      </c>
      <c r="H408" s="237">
        <f>H409</f>
        <v>29138</v>
      </c>
    </row>
    <row r="409" spans="1:8" ht="30">
      <c r="A409" s="241" t="s">
        <v>344</v>
      </c>
      <c r="B409" s="239" t="s">
        <v>334</v>
      </c>
      <c r="C409" s="239" t="s">
        <v>278</v>
      </c>
      <c r="D409" s="239" t="s">
        <v>274</v>
      </c>
      <c r="E409" s="239" t="s">
        <v>379</v>
      </c>
      <c r="F409" s="242"/>
      <c r="G409" s="237">
        <f>G410</f>
        <v>27592</v>
      </c>
      <c r="H409" s="237">
        <f>H410</f>
        <v>29138</v>
      </c>
    </row>
    <row r="410" spans="1:8" ht="60">
      <c r="A410" s="240" t="s">
        <v>372</v>
      </c>
      <c r="B410" s="239" t="s">
        <v>334</v>
      </c>
      <c r="C410" s="239" t="s">
        <v>278</v>
      </c>
      <c r="D410" s="239" t="s">
        <v>274</v>
      </c>
      <c r="E410" s="239" t="s">
        <v>379</v>
      </c>
      <c r="F410" s="242" t="s">
        <v>370</v>
      </c>
      <c r="G410" s="237">
        <f>31592-4000</f>
        <v>27592</v>
      </c>
      <c r="H410" s="237">
        <f>39138-10000</f>
        <v>29138</v>
      </c>
    </row>
    <row r="411" spans="1:8" ht="15">
      <c r="A411" s="240" t="s">
        <v>378</v>
      </c>
      <c r="B411" s="239" t="s">
        <v>334</v>
      </c>
      <c r="C411" s="239" t="s">
        <v>268</v>
      </c>
      <c r="D411" s="239"/>
      <c r="E411" s="239"/>
      <c r="F411" s="242"/>
      <c r="G411" s="237">
        <f>G412+G428</f>
        <v>60134.100000000006</v>
      </c>
      <c r="H411" s="237">
        <f>H412+H428</f>
        <v>61982.7</v>
      </c>
    </row>
    <row r="412" spans="1:8" ht="15">
      <c r="A412" s="240" t="s">
        <v>377</v>
      </c>
      <c r="B412" s="239" t="s">
        <v>334</v>
      </c>
      <c r="C412" s="239" t="s">
        <v>268</v>
      </c>
      <c r="D412" s="239" t="s">
        <v>266</v>
      </c>
      <c r="E412" s="239"/>
      <c r="F412" s="245"/>
      <c r="G412" s="237">
        <f>G413+G418+G420+G423</f>
        <v>50363.100000000006</v>
      </c>
      <c r="H412" s="237">
        <f>H413+H418+H420+H423</f>
        <v>51735.7</v>
      </c>
    </row>
    <row r="413" spans="1:8" ht="30">
      <c r="A413" s="241" t="s">
        <v>376</v>
      </c>
      <c r="B413" s="239" t="s">
        <v>334</v>
      </c>
      <c r="C413" s="239" t="s">
        <v>268</v>
      </c>
      <c r="D413" s="239" t="s">
        <v>266</v>
      </c>
      <c r="E413" s="239" t="s">
        <v>375</v>
      </c>
      <c r="F413" s="242"/>
      <c r="G413" s="237">
        <f>G414+G416</f>
        <v>24422.100000000002</v>
      </c>
      <c r="H413" s="237">
        <f>H414+H416</f>
        <v>26815.7</v>
      </c>
    </row>
    <row r="414" spans="1:8" ht="45">
      <c r="A414" s="241" t="s">
        <v>374</v>
      </c>
      <c r="B414" s="239" t="s">
        <v>334</v>
      </c>
      <c r="C414" s="239" t="s">
        <v>268</v>
      </c>
      <c r="D414" s="239" t="s">
        <v>266</v>
      </c>
      <c r="E414" s="239" t="s">
        <v>373</v>
      </c>
      <c r="F414" s="242"/>
      <c r="G414" s="237">
        <f>G415</f>
        <v>132.7</v>
      </c>
      <c r="H414" s="237">
        <f>H415</f>
        <v>132.7</v>
      </c>
    </row>
    <row r="415" spans="1:8" ht="30">
      <c r="A415" s="244" t="s">
        <v>358</v>
      </c>
      <c r="B415" s="239" t="s">
        <v>334</v>
      </c>
      <c r="C415" s="239" t="s">
        <v>268</v>
      </c>
      <c r="D415" s="239" t="s">
        <v>266</v>
      </c>
      <c r="E415" s="239" t="s">
        <v>373</v>
      </c>
      <c r="F415" s="242" t="s">
        <v>357</v>
      </c>
      <c r="G415" s="237">
        <v>132.7</v>
      </c>
      <c r="H415" s="237">
        <v>132.7</v>
      </c>
    </row>
    <row r="416" spans="1:8" ht="30">
      <c r="A416" s="241" t="s">
        <v>344</v>
      </c>
      <c r="B416" s="239" t="s">
        <v>334</v>
      </c>
      <c r="C416" s="239" t="s">
        <v>268</v>
      </c>
      <c r="D416" s="239" t="s">
        <v>266</v>
      </c>
      <c r="E416" s="239" t="s">
        <v>371</v>
      </c>
      <c r="F416" s="242"/>
      <c r="G416" s="237">
        <f>G417</f>
        <v>24289.4</v>
      </c>
      <c r="H416" s="237">
        <f>H417</f>
        <v>26683</v>
      </c>
    </row>
    <row r="417" spans="1:8" ht="60">
      <c r="A417" s="240" t="s">
        <v>372</v>
      </c>
      <c r="B417" s="239" t="s">
        <v>334</v>
      </c>
      <c r="C417" s="239" t="s">
        <v>268</v>
      </c>
      <c r="D417" s="239" t="s">
        <v>266</v>
      </c>
      <c r="E417" s="239" t="s">
        <v>371</v>
      </c>
      <c r="F417" s="242" t="s">
        <v>370</v>
      </c>
      <c r="G417" s="237">
        <f>26361-2071.6</f>
        <v>24289.4</v>
      </c>
      <c r="H417" s="237">
        <f>31683-5000</f>
        <v>26683</v>
      </c>
    </row>
    <row r="418" spans="1:8" ht="15">
      <c r="A418" s="241" t="s">
        <v>369</v>
      </c>
      <c r="B418" s="239" t="s">
        <v>334</v>
      </c>
      <c r="C418" s="239" t="s">
        <v>268</v>
      </c>
      <c r="D418" s="239" t="s">
        <v>266</v>
      </c>
      <c r="E418" s="239" t="s">
        <v>368</v>
      </c>
      <c r="F418" s="242"/>
      <c r="G418" s="237">
        <f>G419</f>
        <v>3849</v>
      </c>
      <c r="H418" s="237">
        <f>H419</f>
        <v>4741</v>
      </c>
    </row>
    <row r="419" spans="1:8" ht="30">
      <c r="A419" s="241" t="s">
        <v>344</v>
      </c>
      <c r="B419" s="239" t="s">
        <v>334</v>
      </c>
      <c r="C419" s="239" t="s">
        <v>268</v>
      </c>
      <c r="D419" s="239" t="s">
        <v>266</v>
      </c>
      <c r="E419" s="239" t="s">
        <v>367</v>
      </c>
      <c r="F419" s="242"/>
      <c r="G419" s="237">
        <v>3849</v>
      </c>
      <c r="H419" s="237">
        <v>4741</v>
      </c>
    </row>
    <row r="420" spans="1:8" ht="15">
      <c r="A420" s="241" t="s">
        <v>366</v>
      </c>
      <c r="B420" s="239" t="s">
        <v>334</v>
      </c>
      <c r="C420" s="239" t="s">
        <v>268</v>
      </c>
      <c r="D420" s="239" t="s">
        <v>266</v>
      </c>
      <c r="E420" s="239" t="s">
        <v>365</v>
      </c>
      <c r="F420" s="242"/>
      <c r="G420" s="237">
        <f>G421</f>
        <v>14092</v>
      </c>
      <c r="H420" s="237">
        <f>H421</f>
        <v>14179</v>
      </c>
    </row>
    <row r="421" spans="1:8" ht="30">
      <c r="A421" s="241" t="s">
        <v>344</v>
      </c>
      <c r="B421" s="239" t="s">
        <v>334</v>
      </c>
      <c r="C421" s="239" t="s">
        <v>268</v>
      </c>
      <c r="D421" s="239" t="s">
        <v>266</v>
      </c>
      <c r="E421" s="239" t="s">
        <v>363</v>
      </c>
      <c r="F421" s="242"/>
      <c r="G421" s="237">
        <f>G422</f>
        <v>14092</v>
      </c>
      <c r="H421" s="237">
        <f>H422</f>
        <v>14179</v>
      </c>
    </row>
    <row r="422" spans="1:8" ht="60">
      <c r="A422" s="240" t="s">
        <v>364</v>
      </c>
      <c r="B422" s="239" t="s">
        <v>334</v>
      </c>
      <c r="C422" s="239" t="s">
        <v>268</v>
      </c>
      <c r="D422" s="239" t="s">
        <v>266</v>
      </c>
      <c r="E422" s="239" t="s">
        <v>363</v>
      </c>
      <c r="F422" s="242" t="s">
        <v>362</v>
      </c>
      <c r="G422" s="237">
        <v>14092</v>
      </c>
      <c r="H422" s="237">
        <f>17179-3000</f>
        <v>14179</v>
      </c>
    </row>
    <row r="423" spans="1:8" ht="30">
      <c r="A423" s="241" t="s">
        <v>361</v>
      </c>
      <c r="B423" s="239" t="s">
        <v>334</v>
      </c>
      <c r="C423" s="239" t="s">
        <v>268</v>
      </c>
      <c r="D423" s="239" t="s">
        <v>266</v>
      </c>
      <c r="E423" s="239" t="s">
        <v>360</v>
      </c>
      <c r="F423" s="242"/>
      <c r="G423" s="237">
        <f>G424</f>
        <v>8000</v>
      </c>
      <c r="H423" s="237">
        <f>H424</f>
        <v>6000</v>
      </c>
    </row>
    <row r="424" spans="1:8" ht="30">
      <c r="A424" s="241" t="s">
        <v>359</v>
      </c>
      <c r="B424" s="239" t="s">
        <v>334</v>
      </c>
      <c r="C424" s="239" t="s">
        <v>268</v>
      </c>
      <c r="D424" s="239" t="s">
        <v>266</v>
      </c>
      <c r="E424" s="239" t="s">
        <v>355</v>
      </c>
      <c r="F424" s="242"/>
      <c r="G424" s="237">
        <f>G425+G426+G427</f>
        <v>8000</v>
      </c>
      <c r="H424" s="237">
        <f>H425+H426+H427</f>
        <v>6000</v>
      </c>
    </row>
    <row r="425" spans="1:8" ht="30">
      <c r="A425" s="241" t="s">
        <v>337</v>
      </c>
      <c r="B425" s="239" t="s">
        <v>334</v>
      </c>
      <c r="C425" s="239" t="s">
        <v>268</v>
      </c>
      <c r="D425" s="239" t="s">
        <v>266</v>
      </c>
      <c r="E425" s="239" t="s">
        <v>355</v>
      </c>
      <c r="F425" s="242" t="s">
        <v>336</v>
      </c>
      <c r="G425" s="237">
        <v>1000</v>
      </c>
      <c r="H425" s="237">
        <v>1000</v>
      </c>
    </row>
    <row r="426" spans="1:8" ht="30">
      <c r="A426" s="244" t="s">
        <v>358</v>
      </c>
      <c r="B426" s="239" t="s">
        <v>334</v>
      </c>
      <c r="C426" s="239" t="s">
        <v>268</v>
      </c>
      <c r="D426" s="239" t="s">
        <v>266</v>
      </c>
      <c r="E426" s="239" t="s">
        <v>355</v>
      </c>
      <c r="F426" s="242" t="s">
        <v>357</v>
      </c>
      <c r="G426" s="237">
        <v>500</v>
      </c>
      <c r="H426" s="237">
        <v>1000</v>
      </c>
    </row>
    <row r="427" spans="1:8" ht="30">
      <c r="A427" s="241" t="s">
        <v>356</v>
      </c>
      <c r="B427" s="239" t="s">
        <v>334</v>
      </c>
      <c r="C427" s="239" t="s">
        <v>268</v>
      </c>
      <c r="D427" s="239" t="s">
        <v>266</v>
      </c>
      <c r="E427" s="239" t="s">
        <v>355</v>
      </c>
      <c r="F427" s="242" t="s">
        <v>354</v>
      </c>
      <c r="G427" s="237">
        <v>6500</v>
      </c>
      <c r="H427" s="237">
        <f>6500-2500</f>
        <v>4000</v>
      </c>
    </row>
    <row r="428" spans="1:8" ht="30">
      <c r="A428" s="241" t="s">
        <v>263</v>
      </c>
      <c r="B428" s="239" t="s">
        <v>334</v>
      </c>
      <c r="C428" s="239" t="s">
        <v>268</v>
      </c>
      <c r="D428" s="239" t="s">
        <v>264</v>
      </c>
      <c r="E428" s="239"/>
      <c r="F428" s="242"/>
      <c r="G428" s="237">
        <f>G429+G437</f>
        <v>9771</v>
      </c>
      <c r="H428" s="237">
        <f>H429+H437</f>
        <v>10247</v>
      </c>
    </row>
    <row r="429" spans="1:8" ht="45">
      <c r="A429" s="243" t="s">
        <v>353</v>
      </c>
      <c r="B429" s="239" t="s">
        <v>334</v>
      </c>
      <c r="C429" s="239" t="s">
        <v>268</v>
      </c>
      <c r="D429" s="239" t="s">
        <v>264</v>
      </c>
      <c r="E429" s="239" t="s">
        <v>352</v>
      </c>
      <c r="F429" s="242"/>
      <c r="G429" s="237">
        <f>G430</f>
        <v>3790</v>
      </c>
      <c r="H429" s="237">
        <f>H430</f>
        <v>3967</v>
      </c>
    </row>
    <row r="430" spans="1:8" ht="15">
      <c r="A430" s="243" t="s">
        <v>351</v>
      </c>
      <c r="B430" s="239" t="s">
        <v>334</v>
      </c>
      <c r="C430" s="239" t="s">
        <v>268</v>
      </c>
      <c r="D430" s="239" t="s">
        <v>264</v>
      </c>
      <c r="E430" s="239" t="s">
        <v>346</v>
      </c>
      <c r="F430" s="242"/>
      <c r="G430" s="237">
        <f>G431+G432+G433+G434+G435+G436</f>
        <v>3790</v>
      </c>
      <c r="H430" s="237">
        <f>H431+H432+H433+H434+H435+H436</f>
        <v>3967</v>
      </c>
    </row>
    <row r="431" spans="1:8" ht="15">
      <c r="A431" s="240" t="s">
        <v>343</v>
      </c>
      <c r="B431" s="239" t="s">
        <v>334</v>
      </c>
      <c r="C431" s="239" t="s">
        <v>268</v>
      </c>
      <c r="D431" s="239" t="s">
        <v>264</v>
      </c>
      <c r="E431" s="239" t="s">
        <v>346</v>
      </c>
      <c r="F431" s="238" t="s">
        <v>350</v>
      </c>
      <c r="G431" s="237">
        <v>2947</v>
      </c>
      <c r="H431" s="237">
        <v>3095</v>
      </c>
    </row>
    <row r="432" spans="1:8" ht="30">
      <c r="A432" s="240" t="s">
        <v>341</v>
      </c>
      <c r="B432" s="239" t="s">
        <v>334</v>
      </c>
      <c r="C432" s="239" t="s">
        <v>268</v>
      </c>
      <c r="D432" s="239" t="s">
        <v>264</v>
      </c>
      <c r="E432" s="239" t="s">
        <v>346</v>
      </c>
      <c r="F432" s="238" t="s">
        <v>349</v>
      </c>
      <c r="G432" s="237">
        <v>3</v>
      </c>
      <c r="H432" s="237">
        <v>3</v>
      </c>
    </row>
    <row r="433" spans="1:8" ht="30">
      <c r="A433" s="240" t="s">
        <v>339</v>
      </c>
      <c r="B433" s="239" t="s">
        <v>334</v>
      </c>
      <c r="C433" s="239" t="s">
        <v>268</v>
      </c>
      <c r="D433" s="239" t="s">
        <v>264</v>
      </c>
      <c r="E433" s="239" t="s">
        <v>346</v>
      </c>
      <c r="F433" s="238" t="s">
        <v>338</v>
      </c>
      <c r="G433" s="237">
        <v>94</v>
      </c>
      <c r="H433" s="237">
        <v>99</v>
      </c>
    </row>
    <row r="434" spans="1:8" ht="30">
      <c r="A434" s="241" t="s">
        <v>337</v>
      </c>
      <c r="B434" s="239" t="s">
        <v>334</v>
      </c>
      <c r="C434" s="239" t="s">
        <v>268</v>
      </c>
      <c r="D434" s="239" t="s">
        <v>264</v>
      </c>
      <c r="E434" s="239" t="s">
        <v>346</v>
      </c>
      <c r="F434" s="238" t="s">
        <v>336</v>
      </c>
      <c r="G434" s="237">
        <v>721</v>
      </c>
      <c r="H434" s="237">
        <v>745</v>
      </c>
    </row>
    <row r="435" spans="1:8" ht="30">
      <c r="A435" s="240" t="s">
        <v>348</v>
      </c>
      <c r="B435" s="239" t="s">
        <v>334</v>
      </c>
      <c r="C435" s="239" t="s">
        <v>268</v>
      </c>
      <c r="D435" s="239" t="s">
        <v>264</v>
      </c>
      <c r="E435" s="239" t="s">
        <v>346</v>
      </c>
      <c r="F435" s="238" t="s">
        <v>347</v>
      </c>
      <c r="G435" s="237">
        <v>21</v>
      </c>
      <c r="H435" s="237">
        <v>21</v>
      </c>
    </row>
    <row r="436" spans="1:8" ht="30">
      <c r="A436" s="240" t="s">
        <v>335</v>
      </c>
      <c r="B436" s="239" t="s">
        <v>334</v>
      </c>
      <c r="C436" s="239" t="s">
        <v>268</v>
      </c>
      <c r="D436" s="239" t="s">
        <v>264</v>
      </c>
      <c r="E436" s="239" t="s">
        <v>346</v>
      </c>
      <c r="F436" s="238" t="s">
        <v>332</v>
      </c>
      <c r="G436" s="237">
        <v>4</v>
      </c>
      <c r="H436" s="237">
        <v>4</v>
      </c>
    </row>
    <row r="437" spans="1:8" ht="90">
      <c r="A437" s="241" t="s">
        <v>345</v>
      </c>
      <c r="B437" s="239" t="s">
        <v>334</v>
      </c>
      <c r="C437" s="239" t="s">
        <v>268</v>
      </c>
      <c r="D437" s="239" t="s">
        <v>264</v>
      </c>
      <c r="E437" s="239" t="s">
        <v>333</v>
      </c>
      <c r="F437" s="242"/>
      <c r="G437" s="237">
        <f>G438</f>
        <v>5981</v>
      </c>
      <c r="H437" s="237">
        <f>H438</f>
        <v>6280</v>
      </c>
    </row>
    <row r="438" spans="1:8" ht="30">
      <c r="A438" s="241" t="s">
        <v>344</v>
      </c>
      <c r="B438" s="239" t="s">
        <v>334</v>
      </c>
      <c r="C438" s="239" t="s">
        <v>268</v>
      </c>
      <c r="D438" s="239" t="s">
        <v>264</v>
      </c>
      <c r="E438" s="239" t="s">
        <v>333</v>
      </c>
      <c r="F438" s="242"/>
      <c r="G438" s="237">
        <f>G439+G441+G442+G443+G440</f>
        <v>5981</v>
      </c>
      <c r="H438" s="237">
        <f>H439+H441+H442+H443+H440</f>
        <v>6280</v>
      </c>
    </row>
    <row r="439" spans="1:8" ht="15">
      <c r="A439" s="240" t="s">
        <v>343</v>
      </c>
      <c r="B439" s="239" t="s">
        <v>334</v>
      </c>
      <c r="C439" s="239" t="s">
        <v>268</v>
      </c>
      <c r="D439" s="239" t="s">
        <v>264</v>
      </c>
      <c r="E439" s="239" t="s">
        <v>333</v>
      </c>
      <c r="F439" s="238" t="s">
        <v>342</v>
      </c>
      <c r="G439" s="237">
        <v>5079</v>
      </c>
      <c r="H439" s="237">
        <v>5333</v>
      </c>
    </row>
    <row r="440" spans="1:8" ht="30">
      <c r="A440" s="240" t="s">
        <v>341</v>
      </c>
      <c r="B440" s="239" t="s">
        <v>334</v>
      </c>
      <c r="C440" s="239" t="s">
        <v>268</v>
      </c>
      <c r="D440" s="239" t="s">
        <v>264</v>
      </c>
      <c r="E440" s="239" t="s">
        <v>333</v>
      </c>
      <c r="F440" s="238" t="s">
        <v>340</v>
      </c>
      <c r="G440" s="237">
        <v>3</v>
      </c>
      <c r="H440" s="237">
        <v>3</v>
      </c>
    </row>
    <row r="441" spans="1:8" ht="30">
      <c r="A441" s="240" t="s">
        <v>339</v>
      </c>
      <c r="B441" s="239" t="s">
        <v>334</v>
      </c>
      <c r="C441" s="239" t="s">
        <v>268</v>
      </c>
      <c r="D441" s="239" t="s">
        <v>264</v>
      </c>
      <c r="E441" s="239" t="s">
        <v>333</v>
      </c>
      <c r="F441" s="238" t="s">
        <v>338</v>
      </c>
      <c r="G441" s="237">
        <v>281</v>
      </c>
      <c r="H441" s="237">
        <v>295</v>
      </c>
    </row>
    <row r="442" spans="1:8" ht="30">
      <c r="A442" s="241" t="s">
        <v>337</v>
      </c>
      <c r="B442" s="239" t="s">
        <v>334</v>
      </c>
      <c r="C442" s="239" t="s">
        <v>268</v>
      </c>
      <c r="D442" s="239" t="s">
        <v>264</v>
      </c>
      <c r="E442" s="239" t="s">
        <v>333</v>
      </c>
      <c r="F442" s="238" t="s">
        <v>336</v>
      </c>
      <c r="G442" s="237">
        <v>611</v>
      </c>
      <c r="H442" s="237">
        <v>642</v>
      </c>
    </row>
    <row r="443" spans="1:8" ht="30">
      <c r="A443" s="240" t="s">
        <v>335</v>
      </c>
      <c r="B443" s="239" t="s">
        <v>334</v>
      </c>
      <c r="C443" s="239" t="s">
        <v>268</v>
      </c>
      <c r="D443" s="239" t="s">
        <v>264</v>
      </c>
      <c r="E443" s="239" t="s">
        <v>333</v>
      </c>
      <c r="F443" s="238" t="s">
        <v>332</v>
      </c>
      <c r="G443" s="237">
        <v>7</v>
      </c>
      <c r="H443" s="237">
        <v>7</v>
      </c>
    </row>
    <row r="444" spans="1:8" ht="15">
      <c r="A444" s="236" t="s">
        <v>331</v>
      </c>
      <c r="B444" s="235"/>
      <c r="C444" s="235"/>
      <c r="D444" s="234"/>
      <c r="E444" s="234"/>
      <c r="F444" s="233"/>
      <c r="G444" s="232">
        <f>G12+G25+G112+G130+G151+G164+G245+G262+G295+G313+G405</f>
        <v>1075320.6295</v>
      </c>
      <c r="H444" s="232">
        <f>H12+H25+H112+H130+H151+H164+H245+H262+H295+H313+H405</f>
        <v>1119808.685975</v>
      </c>
    </row>
    <row r="445" spans="2:7" ht="15">
      <c r="B445" s="231"/>
      <c r="C445" s="231"/>
      <c r="D445" s="230"/>
      <c r="E445" s="230"/>
      <c r="F445" s="229"/>
      <c r="G445" s="145"/>
    </row>
    <row r="446" spans="7:8" ht="15">
      <c r="G446" s="228"/>
      <c r="H446" s="228"/>
    </row>
  </sheetData>
  <sheetProtection/>
  <mergeCells count="6">
    <mergeCell ref="D1:G1"/>
    <mergeCell ref="A7:G7"/>
    <mergeCell ref="D3:G3"/>
    <mergeCell ref="D4:G4"/>
    <mergeCell ref="D2:G2"/>
    <mergeCell ref="A6:H6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ALG_SOFT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alg</dc:creator>
  <cp:keywords/>
  <dc:description/>
  <cp:lastModifiedBy>Пользователь</cp:lastModifiedBy>
  <cp:lastPrinted>2012-11-05T01:24:40Z</cp:lastPrinted>
  <dcterms:created xsi:type="dcterms:W3CDTF">2002-11-03T23:52:07Z</dcterms:created>
  <dcterms:modified xsi:type="dcterms:W3CDTF">2012-11-15T05:37:48Z</dcterms:modified>
  <cp:category/>
  <cp:version/>
  <cp:contentType/>
  <cp:contentStatus/>
</cp:coreProperties>
</file>