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4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</sheets>
  <definedNames>
    <definedName name="_xlnm.Print_Titles" localSheetId="0">'Приложение №1'!$11:$12</definedName>
    <definedName name="_xlnm.Print_Titles" localSheetId="3">'Приложение №4'!$8:$8</definedName>
  </definedNames>
  <calcPr fullCalcOnLoad="1"/>
</workbook>
</file>

<file path=xl/sharedStrings.xml><?xml version="1.0" encoding="utf-8"?>
<sst xmlns="http://schemas.openxmlformats.org/spreadsheetml/2006/main" count="3973" uniqueCount="846">
  <si>
    <t>Приложение № 1</t>
  </si>
  <si>
    <t>к решению Белогорского городского Совета народных депутатов</t>
  </si>
  <si>
    <t xml:space="preserve"> от 25 июня 2015 года № 29/63</t>
  </si>
  <si>
    <t>Отчет об исполнении доходов местного бюджета за 2014 год</t>
  </si>
  <si>
    <t>тыс.руб.</t>
  </si>
  <si>
    <t>Коды бюджетной                         классификации Российской Федерации</t>
  </si>
  <si>
    <t>Наименование показателей</t>
  </si>
  <si>
    <t>Исполнено</t>
  </si>
  <si>
    <t>00010000000000000000</t>
  </si>
  <si>
    <t>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</si>
  <si>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</si>
  <si>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</si>
  <si>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</si>
  <si>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</si>
  <si>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</si>
  <si>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</si>
  <si>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00010102020010000110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</si>
  <si>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</si>
  <si>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</si>
  <si>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</si>
  <si>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00010300000000000000</t>
  </si>
  <si>
    <t>НАЛОГИ НА ТОВАРЫ (РАБОТЫ, УСЛУГИ), РЕАЛИЗУЕМЫЕ  НА ТЕРРИТОРИИ РОССИЙСКОЙ ФЕДЕРАЦИИ</t>
  </si>
  <si>
    <t>00010302230010000110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</si>
  <si>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</si>
  <si>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</si>
  <si>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</si>
  <si>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</si>
  <si>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</si>
  <si>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</si>
  <si>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</si>
  <si>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</si>
  <si>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</si>
  <si>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00010502010020000110</t>
  </si>
  <si>
    <t>Единый налог на вмененный доход для отдельных видов деятельности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</si>
  <si>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</si>
  <si>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</si>
  <si>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00010503010010000110</t>
  </si>
  <si>
    <t>Единый сельскохозяйственный налог</t>
  </si>
  <si>
    <t>00010504010020000110</t>
  </si>
  <si>
    <t>Налог, взимаемый  в связи  с применением  патентной системы налогообложения, зачисляемый в бюджеты городских округов</t>
  </si>
  <si>
    <t>00010600000000000000</t>
  </si>
  <si>
    <t>НАЛОГИ НА ИМУЩЕСТВО</t>
  </si>
  <si>
    <t>00010601020040000110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</si>
  <si>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</si>
  <si>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00010606000000000110</t>
  </si>
  <si>
    <t>Земельный налог</t>
  </si>
  <si>
    <t>00010606012040000110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</si>
  <si>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</si>
  <si>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</si>
  <si>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</si>
  <si>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00010800000000000000</t>
  </si>
  <si>
    <t>ГОСУДАРСТВЕННАЯ ПОШЛИНА</t>
  </si>
  <si>
    <t>00010803010010000110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</si>
  <si>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</si>
  <si>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00010807150011000110</t>
  </si>
  <si>
    <t>Государственная пошлина за выдачу разрешения на установку рекламной конструкции</t>
  </si>
  <si>
    <t>00010807173011000110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</si>
  <si>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</si>
  <si>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00010900000000000000</t>
  </si>
  <si>
    <t>ЗАДОЛЖЕННОСТЬ И ПЕРЕРАСЧЕТЫ ПО ОТМЕНЕННЫМ НАЛОГАМ, СБОРАМ И ИНЫМ ОБЯЗАТЕЛЬНЫМ ПЛАТЕЖАМ</t>
  </si>
  <si>
    <t>00010901020040000110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</si>
  <si>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</si>
  <si>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00010904010010000110</t>
  </si>
  <si>
    <t>Налог на имущество предприятий</t>
  </si>
  <si>
    <t>Прочие местные налоги и сборы</t>
  </si>
  <si>
    <t>НЕНАЛОГОВЫЕ ДОХОДЫ</t>
  </si>
  <si>
    <t>00011100000000000000</t>
  </si>
  <si>
    <t>ДОХОДЫ ОТ ИСПОЛЬЗОВАНИЯ ИМУЩЕСТВА, НАХОДЯЩЕГОСЯ В ГОСУДАРСТВЕННОЙ И МУНИЦИПАЛЬНОЙ СОБСТВЕННОСТИ,  в том числе:</t>
  </si>
  <si>
    <t>00011105012040000120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</si>
  <si>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</si>
  <si>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00011105024040000120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</si>
  <si>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</si>
  <si>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</si>
  <si>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</si>
  <si>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</si>
  <si>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</si>
  <si>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</si>
  <si>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</si>
  <si>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</si>
  <si>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 передвижными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</si>
  <si>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</si>
  <si>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</si>
  <si>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</si>
  <si>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</si>
  <si>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</si>
  <si>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(РАБОТ) И КОМПЕНСАЦИИ ЗАТРАТ ГОСУДАРСТВА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</si>
  <si>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</si>
  <si>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</si>
  <si>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00011302994040000130</t>
  </si>
  <si>
    <t>Прочие доходы от компенсации затрат бюджетов городских округов</t>
  </si>
  <si>
    <t>00011400000000000000</t>
  </si>
  <si>
    <t>ДОХОДЫ ОТ ПРОДАЖИ МАТЕРИАЛЬНЫХ И НЕМАТЕРИАЛЬНЫХ АКТИВОВ</t>
  </si>
  <si>
    <t>00011402043040000410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</si>
  <si>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</si>
  <si>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</si>
  <si>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</si>
  <si>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00011406024040000430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</si>
  <si>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</si>
  <si>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00011600000000000000</t>
  </si>
  <si>
    <t>ШТРАФЫ, САНКЦИИ, ВОЗМЕЩЕНИЕ УЩЕРБА</t>
  </si>
  <si>
    <t>00011603010010000140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</si>
  <si>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Налогового кодекса  Российской Федерации.</t>
  </si>
  <si>
    <t>00011603030010000140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</si>
  <si>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</si>
  <si>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</si>
  <si>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</si>
  <si>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00011621040040000140</t>
  </si>
  <si>
    <t>Денежные взыскания (штрафы и иные суммы, взыскаемые с лиц, виновных в совершении преступлений, и возмещение ущерба имуществу, зачисляемые в бюджеты городских округов</t>
  </si>
  <si>
    <t>00011625000000000140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</si>
  <si>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 о рыболовстве и сохранении водных биологических ресурсов,земельного законодательства, лесного законодательства, водного законодательства, в том числе:</t>
  </si>
  <si>
    <t>00011625030010000140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</si>
  <si>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</si>
  <si>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00011625050010000140</t>
  </si>
  <si>
    <t>Денежные взыскания (штрафы) за нарушение законодательства  в   области  охраны окружающей среды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</si>
  <si>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</si>
  <si>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</si>
  <si>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</si>
  <si>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</si>
  <si>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00011630013010000140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</si>
  <si>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</si>
  <si>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00011630030010000140</t>
  </si>
  <si>
    <t>Прочие денежные взыскания  (штрафы) за правонарушения в области дорожного движения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</si>
  <si>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</si>
  <si>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</si>
  <si>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00011633040040000140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</si>
  <si>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</si>
  <si>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00011643000010000140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</si>
  <si>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</si>
  <si>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</si>
  <si>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</si>
  <si>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00011700000000000000</t>
  </si>
  <si>
    <t>ПРОЧИЕ НЕНАЛОГОВЫЕ ДОХОДЫ</t>
  </si>
  <si>
    <t>00011701040040000180</t>
  </si>
  <si>
    <t>Невыясненные поступления, зачисляемые в бюджеты городских округов</t>
  </si>
  <si>
    <t>ИТОГО ДОХОДОВ: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</si>
  <si>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</si>
  <si>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</si>
  <si>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</si>
  <si>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</si>
  <si>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</si>
  <si>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 xml:space="preserve">Дотации  бюджетам  субъектов Российской Федерации и муниципальных образований </t>
  </si>
  <si>
    <t>00020201001040000151</t>
  </si>
  <si>
    <t xml:space="preserve">Дотации бюджетам городских округов на выравнивание бюджетной обеспеченности </t>
  </si>
  <si>
    <t>00020201003040000151</t>
  </si>
  <si>
    <t>Дотации бюджетам городских округов на поддержку мер по обеспечению сбалансированности  местных бюджетов</t>
  </si>
  <si>
    <t>00020200000000000151</t>
  </si>
  <si>
    <t>Субсидии бюджетам субъектов РФ и муниципальных образований</t>
  </si>
  <si>
    <t>00020202008040004151</t>
  </si>
  <si>
    <t>Субсидии бюджетам городских округов на обеспечение жильем молодых семей</t>
  </si>
  <si>
    <t>00020202009040000151</t>
  </si>
  <si>
    <t>Субсидии бюджетам городских округов на государственную поддержку малого  и среднего предпринимательства, включая крестьянские (фермерские) хозяйства</t>
  </si>
  <si>
    <t>00020202051040000151</t>
  </si>
  <si>
    <t>Субсидии бюджетам городских округов на реализацию федеральных целевых программ</t>
  </si>
  <si>
    <t>00020202088040004151</t>
  </si>
  <si>
    <t>Субсидии бюджетам  городских округов на обеспечение мероприятий по переселению граждан из аварийного жилищного фонда с учетом необходимости  развития малоэтажного 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</si>
  <si>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00020202089040004151</t>
  </si>
  <si>
    <t>Субсидии бюджетам  городских округов на обеспечение мероприятий по переселению граждан из аварийного жилищного фонда с учетом необходимости  развития малоэтажного  жилищного строительства за счет средств бюджетов</t>
  </si>
  <si>
    <t>00020202204040004151</t>
  </si>
  <si>
    <t>Субсидии бюджетам городских округов  на модернизацию  региональных  систем дошкольного образования</t>
  </si>
  <si>
    <t>00020202999040000151</t>
  </si>
  <si>
    <t>Прочие субсидии бюджетам городских округов</t>
  </si>
  <si>
    <t>Субсидии бюджетам городских округов на частичную оплату путевок для детей работающих граждан в организации отдыха и оздоровление детей в каникулярное время</t>
  </si>
  <si>
    <t>Субсидии бюджетам городских округов на модернизацию коммунальной инфраструктуры</t>
  </si>
  <si>
    <t>Субсидии бюджетам городских округов на софинансирование разработки схем теплоснабжения, водоснабжения и водоотведения</t>
  </si>
  <si>
    <t>Субсидии  на мероприятия, проводимые в связи с чрезвычайной ситуацией в Амурской области в 2013 году, за счет средств добровольных взносов и пожертвований</t>
  </si>
  <si>
    <t>Субсидии бюджетам городских округов  на организацию  транспортного  обслуживания населения, движения транспортных средств и пешеходов</t>
  </si>
  <si>
    <t>Субсидии бюджетам городских округов  на адаптацию объектов социальной инфраструктуры и услуг с учетом нужд и потребностей инвалидов и других маломобильных групп населения</t>
  </si>
  <si>
    <t>00020203000000000151</t>
  </si>
  <si>
    <t>Субвенции  бюджетам  субъектов РФ и муниципальных образований</t>
  </si>
  <si>
    <t>00020203029040000151</t>
  </si>
  <si>
    <t xml:space="preserve">Субвенции бюджетам городских округов на компенсацию части родительской платы за содержание ребенка  в  муниципальных образовательных учреждениях, реализующих основную общеобразовательную программу дошкольного образования.  </t>
  </si>
  <si>
    <t>00020203027040000151</t>
  </si>
  <si>
    <t>Субвенции  бюджетам городских  округов   на содержание  ребенка  в семье опекуна и приемной семье,   а также вознаграждение, причитающееся  приемному родителю</t>
  </si>
  <si>
    <t>00020203119040000151</t>
  </si>
  <si>
    <t>Субвенции бюджетам городских округов  на обеспечение   предоставления  жилых    помещений  детям-сиротам и  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</si>
  <si>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</si>
  <si>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 субвенции бюджетам городских округов</t>
  </si>
  <si>
    <t>Субвенции бюджетам  городских округов на организационное обеспечение деятельности  административных  комиссий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</si>
  <si>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</si>
  <si>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</si>
  <si>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</si>
  <si>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 xml:space="preserve">Субвенции бюджетам   городских  округов на  осуществление государственных  полномочий  в сфере охраны труда </t>
  </si>
  <si>
    <t xml:space="preserve">Субвенции бюджетам городских округов  на  выплату   единовременного  пособия  при всех формах устройства детей, лишенных родительского попечения, в семью </t>
  </si>
  <si>
    <t>Субвенции бюджетам городских округов  на 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</si>
  <si>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Субвенции   бюджетам городских округов  на  обеспечение государственных гарантий реализации прав на  получение   общедоступного и бесплатного дошкольного образования  в  частных  дошкольных образовательных организациях</t>
  </si>
  <si>
    <t>Субвенции   бюджетам городских округов  по организации проведения мероприятий по регулированию численности безнадзорных животных</t>
  </si>
  <si>
    <t>00020204000000000151</t>
  </si>
  <si>
    <t xml:space="preserve"> Иные  межбюджетные  трансферты</t>
  </si>
  <si>
    <t>00020204999040000151</t>
  </si>
  <si>
    <t>Прочие   межбюджетные трансферты, передаваемые бюджетам городских округов</t>
  </si>
  <si>
    <t xml:space="preserve">Межбюджетные трансферты  бюджетам городских округов  на  обеспечение государственных  гарантий реализации  прав граждан на получение  общедоступного и бесплатного дошкольного,  начального общего,  основного общего, среднего общего образования   в муниципальных    общеобразовательных  организациях, обеспечение дополнительного образования детей  в муниципальных общеобразовательных организациях  </t>
  </si>
  <si>
    <t>Межбюджетные трансферты  бюджетам городских округов  на  обеспечение государственных гарантий реализации прав на  получение   общедоступного и бесплатного дошкольного образования  в  муниципальных дошкольных образовательных организациях</t>
  </si>
  <si>
    <t>Межбюджетные трансферты  бюджетам городских округов  по предупреждению и ликвидации чрезвычайных ситуаций и последствий стихийных бедствий</t>
  </si>
  <si>
    <t>Межбюджетные трансферты  бюджетам городских округов  на создание  и развитие  сети многофункциональных центров предоставления  государственных и муниципальных услуг</t>
  </si>
  <si>
    <t>00021900000000000151</t>
  </si>
  <si>
    <t>Возврат остатков субсидий, субвенций и иных межбюджетных трансфертов, имеющих целевое назначение, прошлых лет</t>
  </si>
  <si>
    <t>00021904000040000151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</si>
  <si>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</si>
  <si>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</si>
  <si>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Приложение № 2</t>
  </si>
  <si>
    <t>Отчет об исполнении расходов местного бюджета по разделам, подразделам функциональной классификации расходов бюджетов РФ за 2014 год</t>
  </si>
  <si>
    <t>тыс. руб.</t>
  </si>
  <si>
    <t>Код</t>
  </si>
  <si>
    <t xml:space="preserve">Наименование разделов и подразделов </t>
  </si>
  <si>
    <t xml:space="preserve">Исполнено 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</si>
  <si>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</si>
  <si>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</si>
  <si>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</si>
  <si>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</si>
  <si>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</si>
  <si>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</si>
  <si>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0104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</si>
  <si>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</si>
  <si>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</si>
  <si>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</si>
  <si>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</si>
  <si>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</si>
  <si>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</si>
  <si>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</si>
  <si>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</si>
  <si>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 xml:space="preserve">НАЦИОНАЛЬНАЯ БЕЗОПАСНОСТЬ И ПРАВООХРАНИТЕЛЬНАЯ ДЕЯТЕЛЬНОСТЬ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</si>
  <si>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</si>
  <si>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</si>
  <si>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</si>
  <si>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</si>
  <si>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</si>
  <si>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</si>
  <si>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0407</t>
  </si>
  <si>
    <t>Лесное хозяйство</t>
  </si>
  <si>
    <t>0408</t>
  </si>
  <si>
    <t>Транспорт</t>
  </si>
  <si>
    <t>0409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</si>
  <si>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</si>
  <si>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</si>
  <si>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</si>
  <si>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</si>
  <si>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</si>
  <si>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</si>
  <si>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</si>
  <si>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</si>
  <si>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</si>
  <si>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</si>
  <si>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</si>
  <si>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</si>
  <si>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</si>
  <si>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</si>
  <si>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</si>
  <si>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</si>
  <si>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</si>
  <si>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</si>
  <si>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</si>
  <si>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</si>
  <si>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</si>
  <si>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</si>
  <si>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</si>
  <si>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</si>
  <si>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</si>
  <si>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</si>
  <si>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</si>
  <si>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</si>
  <si>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</si>
  <si>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</si>
  <si>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</si>
  <si>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</si>
  <si>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</si>
  <si>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</si>
  <si>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</si>
  <si>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</si>
  <si>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</si>
  <si>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</si>
  <si>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</si>
  <si>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</si>
  <si>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</si>
  <si>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</si>
  <si>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</si>
  <si>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</si>
  <si>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</si>
  <si>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</si>
  <si>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</si>
  <si>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</si>
  <si>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</si>
  <si>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</si>
  <si>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</si>
  <si>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</si>
  <si>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</si>
  <si>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РАСХОДОВ:</t>
  </si>
  <si>
    <t>Приложение № 4</t>
  </si>
  <si>
    <t>Отчет об исполнении расходов по разделам, подразделам, целевым статьям, группам и подгруппам видов расходов классификации расходов бюджетов в ведомственной структуре расходов за 2014 год</t>
  </si>
  <si>
    <t>Наименование</t>
  </si>
  <si>
    <t>Код главы</t>
  </si>
  <si>
    <t>Раз</t>
  </si>
  <si>
    <t>ПР</t>
  </si>
  <si>
    <t>ЦСР</t>
  </si>
  <si>
    <t>ВР</t>
  </si>
  <si>
    <t>СОВЕТ НАРОДНЫХ ДЕПУТАТОВ БЕЛОГОРСКОГО ГОРОДСКОГО САМОУПРАВЛЕНИЯ</t>
  </si>
  <si>
    <t>001</t>
  </si>
  <si>
    <t>01</t>
  </si>
  <si>
    <t>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</si>
  <si>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</si>
  <si>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</si>
  <si>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</si>
  <si>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</si>
  <si>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77 7 0204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</si>
  <si>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</si>
  <si>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</si>
  <si>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</si>
  <si>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</si>
  <si>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</si>
  <si>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</si>
  <si>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</si>
  <si>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77 7 0211</t>
  </si>
  <si>
    <t>13</t>
  </si>
  <si>
    <t>Исполнение судебных актов по взысканию денежных средств за счет казны муниципального образования</t>
  </si>
  <si>
    <t>77 7 0940</t>
  </si>
  <si>
    <t>Исполнение судебных актов</t>
  </si>
  <si>
    <t>830</t>
  </si>
  <si>
    <t>АДМИНИСТРАЦИЯ ГОРОДА БЕЛОГОРСК</t>
  </si>
  <si>
    <t>002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</si>
  <si>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</si>
  <si>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</si>
  <si>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</si>
  <si>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77 7 0203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</si>
  <si>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</si>
  <si>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</si>
  <si>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</si>
  <si>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Резервные фонды местных администраций</t>
  </si>
  <si>
    <t>77 7 0705</t>
  </si>
  <si>
    <t>Резервные средства</t>
  </si>
  <si>
    <t>870</t>
  </si>
  <si>
    <t>Муниципальная программа «Противодействие злоупотреблению наркотическими средствами и их незаконному обороту на 2010-2014 годы»</t>
  </si>
  <si>
    <t>03 0 0000</t>
  </si>
  <si>
    <t>Подпрограмма «Организация мероприятий по профилактике употребления наркотиков и их незаконному обороту»</t>
  </si>
  <si>
    <t>03 1 0000</t>
  </si>
  <si>
    <t>Организация и проведение мероприятий по реализации муниципальной подпрограммы</t>
  </si>
  <si>
    <t>03 1 1234</t>
  </si>
  <si>
    <t xml:space="preserve">Создание и развитие сети многофункциональных центров предоставления государственных и муниципальных услуг </t>
  </si>
  <si>
    <t>77 1 5392</t>
  </si>
  <si>
    <t>Субсидии автономным учреждениям</t>
  </si>
  <si>
    <t>620</t>
  </si>
  <si>
    <t>Осуществление государственных полномочий в сфере охраны труда</t>
  </si>
  <si>
    <t>77 1 8707</t>
  </si>
  <si>
    <t>Выполнение государственных функций по  организационному обеспечению деятельности административных комиссий области</t>
  </si>
  <si>
    <t>77 1 8843</t>
  </si>
  <si>
    <t>Иные выплаты населению</t>
  </si>
  <si>
    <t>360</t>
  </si>
  <si>
    <t>Реализация государственных и муниципальных функций, связанных с общегосударственным управлением</t>
  </si>
  <si>
    <t>77 7 0920</t>
  </si>
  <si>
    <t>Расходы на финансирование муниципального гранта</t>
  </si>
  <si>
    <t>77 7 1111</t>
  </si>
  <si>
    <t>Субсидии бюджетным учреждениям</t>
  </si>
  <si>
    <t>610</t>
  </si>
  <si>
    <t>Субсидии некоммерческим организациям (за исключением  муниципальных учреждений)</t>
  </si>
  <si>
    <t>630</t>
  </si>
  <si>
    <t>Ремонт помещения МАУ "МФЦ г.Белогорск"</t>
  </si>
  <si>
    <t>77 7 2222</t>
  </si>
  <si>
    <t>09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</si>
  <si>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</si>
  <si>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77 1 5104</t>
  </si>
  <si>
    <t>05</t>
  </si>
  <si>
    <t>Муниципальная программа «Развитие 
агропромышленного комплекса муниципального образования г. Белогорск на 2013-2020 годы»</t>
  </si>
  <si>
    <t>02 0 0000</t>
  </si>
  <si>
    <t>Подпрограмма  «Развитие сельскохозяйственной деятельности»</t>
  </si>
  <si>
    <t>02 1 0000</t>
  </si>
  <si>
    <t>Субсидии на развитие сельскохозяйственной деятельности</t>
  </si>
  <si>
    <t>02 1 1003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</si>
  <si>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</si>
  <si>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</si>
  <si>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</si>
  <si>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Муниципальная программа «Развитие дорожной сети г. Белогорска на 2009-2017 годы»</t>
  </si>
  <si>
    <t>07 0 0000</t>
  </si>
  <si>
    <t>Подпрограмма «Развитие улично-дорожной сети»</t>
  </si>
  <si>
    <t>07 1 0000</t>
  </si>
  <si>
    <t>Проведение государственной экспертизы проектной документации автомобильных дорог</t>
  </si>
  <si>
    <t>07 1 1035</t>
  </si>
  <si>
    <t>12</t>
  </si>
  <si>
    <t>Муниципальная программа «Создание условий для развития малого и среднего бизнеса в г. Белогорске на 2011-2015 годы»</t>
  </si>
  <si>
    <t>01 0 0000</t>
  </si>
  <si>
    <t>Подпрограмма «Развитие субъектов малого и среднего бизнеса»</t>
  </si>
  <si>
    <t>01 1 0000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</si>
  <si>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</si>
  <si>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01 1 1001</t>
  </si>
  <si>
    <t>Субсидии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выполнения работ, оказания услуг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</si>
  <si>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</si>
  <si>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</si>
  <si>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01 1 1040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</si>
  <si>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</si>
  <si>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01 1 1041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</si>
  <si>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</si>
  <si>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01 1 1042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</si>
  <si>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</si>
  <si>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01 1 1043</t>
  </si>
  <si>
    <t>Субсидии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</si>
  <si>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01 1 1044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</si>
  <si>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</si>
  <si>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77 1 5064</t>
  </si>
  <si>
    <t>Предоставление субсидий на поддержку и развитие субъектов малого и среднего предпринимательства, включая крестьянские (фермерские) хозяйства</t>
  </si>
  <si>
    <t>77 1 8747</t>
  </si>
  <si>
    <t>Мероприятия в области строительства, архитектуры и градостроительства</t>
  </si>
  <si>
    <t>77 7 0338</t>
  </si>
  <si>
    <t>Обеспечение деятельности учреждений, осуществляющих функции в области строительства, архитектуры и градостроительства</t>
  </si>
  <si>
    <t>77 7 0339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</si>
  <si>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</si>
  <si>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</si>
  <si>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</si>
  <si>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77 7 0340</t>
  </si>
  <si>
    <t>Строительство жилья, инфраструктуры, муниципальной собственности</t>
  </si>
  <si>
    <t>77 7 0240</t>
  </si>
  <si>
    <t>Бюджетные инвестиции</t>
  </si>
  <si>
    <t>410</t>
  </si>
  <si>
    <t>Муниципальная программа "Реформирование и модернизация жилищно-коммунального комплекса  г.Белогорск на 2009-2015 годы"</t>
  </si>
  <si>
    <t>08 0 0000</t>
  </si>
  <si>
    <t>Подпрограмма "Обеспечение инженерной инфраструктурой земельных участков под строительство жилья"</t>
  </si>
  <si>
    <t>08 4 0000</t>
  </si>
  <si>
    <t>Капитальные вложения в объекты муниципальной собственности</t>
  </si>
  <si>
    <t>08 4 1236</t>
  </si>
  <si>
    <t>77 1 8711</t>
  </si>
  <si>
    <t>Другие вопросы в области жилищно-коммунального хозяйства</t>
  </si>
  <si>
    <t>Подпрограмма "Реформирование и модернизация жилищно-коммунального комплекса"</t>
  </si>
  <si>
    <t>08 1 0000</t>
  </si>
  <si>
    <t>Проведение реконструкции и строительства объектов коммунальной инфраструктуры</t>
  </si>
  <si>
    <t>08 1 1037</t>
  </si>
  <si>
    <t>07</t>
  </si>
  <si>
    <t>Муниципальная программа «Развитие  образования  
города  Белогорска на 2011-2015 годы»</t>
  </si>
  <si>
    <t>15 0 0000</t>
  </si>
  <si>
    <t>Подпрограмма «Развитие сети образовательных организаций, ремонт зданий и благоустройство территорий»</t>
  </si>
  <si>
    <t>15 6 0000</t>
  </si>
  <si>
    <t>15 6 1236</t>
  </si>
  <si>
    <t>Организация деятельности комиссий по делам несовершеннолетних и защите их прав</t>
  </si>
  <si>
    <t>77 1 8729</t>
  </si>
  <si>
    <t>08</t>
  </si>
  <si>
    <t>Культура</t>
  </si>
  <si>
    <t>Муниципальная программа «Развитие и сохранение культуры и искусства г. Белогорска на 2012-2015 годы»</t>
  </si>
  <si>
    <t>16 0 0000</t>
  </si>
  <si>
    <t>Подпрограмма «Развитие сети учреждений культуры, ремонт зданий и благоустройство территорий»</t>
  </si>
  <si>
    <t>16 3 0000</t>
  </si>
  <si>
    <t>16 3 1236</t>
  </si>
  <si>
    <t>10</t>
  </si>
  <si>
    <t>Пенсии за выслугу лет на муниципальной службе</t>
  </si>
  <si>
    <t>77 7 0490</t>
  </si>
  <si>
    <t>Социальные выплаты гражданам, кроме публичных нормативных социальных выплат</t>
  </si>
  <si>
    <t>320</t>
  </si>
  <si>
    <t>Муниципальная программа «Меры адресной поддержки отдельных категорий граждан г. Белогорска на 2009 - 2015 годы»</t>
  </si>
  <si>
    <t>12 0 0000</t>
  </si>
  <si>
    <t>Подпрограмма «Поддержка отдельных категорий граждан»</t>
  </si>
  <si>
    <t>12 1 0000</t>
  </si>
  <si>
    <t>12 1 1234</t>
  </si>
  <si>
    <t>Публичные нормативные социальные выплаты гражданам</t>
  </si>
  <si>
    <t>310</t>
  </si>
  <si>
    <t>Оказание финансовой поддержки деятельности
социально ориентированным некоммерческим организациям путем предоставления субсидий</t>
  </si>
  <si>
    <t>77 7 0350</t>
  </si>
  <si>
    <t>МУНИЦИПАЛЬНОЕ КАЗЕННОЕ УЧРЕЖДЕНИЕ "ФИНАНСОВОЕ УПРАВЛЕНИЕ АДМИНИСТРАЦИИ ГОРОДА БЕЛОГОРСК"</t>
  </si>
  <si>
    <t>003</t>
  </si>
  <si>
    <t>06</t>
  </si>
  <si>
    <t>Процентные платежи по муниципальному долгу</t>
  </si>
  <si>
    <t>77 7 0650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</si>
  <si>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</si>
  <si>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</si>
  <si>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</si>
  <si>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</si>
  <si>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Оценка недвижимости, признание прав и регулирование отношений по муниципальной собственности</t>
  </si>
  <si>
    <t>77 7 0903</t>
  </si>
  <si>
    <t>Муниципальная программа «Обеспечение жильем молодых семей г. Белогорска на 2009-2015 годы»</t>
  </si>
  <si>
    <t>04 0 0000</t>
  </si>
  <si>
    <t>Подпрограмма «Обеспечение жильем молодых семей»</t>
  </si>
  <si>
    <t>04 1 0000</t>
  </si>
  <si>
    <t>Предоставление социальных выплат молодым семьям на приобретение (строительство) жилья</t>
  </si>
  <si>
    <t>04 1 1004</t>
  </si>
  <si>
    <t>77 1 8814</t>
  </si>
  <si>
    <t>Предоставление жилых помещений детям-сиротам и детям, оставшимся без попечения  родителей, лицам из их числа по договорам найма специализированных жилых помещений</t>
  </si>
  <si>
    <t>77 1 5082</t>
  </si>
  <si>
    <t>Предоставление жилых помещений детям-сиротам  и детям, оставшимся без попечения родителей, лицам из их числа по договорам найма специализированных жилых помещений</t>
  </si>
  <si>
    <t>77 1 8732</t>
  </si>
  <si>
    <t>КОНТРОЛЬНО-СЧЕТНАЯ ПАЛАТА МУНИЦИПАЛЬНОГО ОБРАЗОВАНИЯ ГОРОД БЕЛОГОРСК</t>
  </si>
  <si>
    <t>006</t>
  </si>
  <si>
    <t>Руководитель контрольно - счетной палаты муниципального образования и его заместители</t>
  </si>
  <si>
    <t>77 7 0250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</si>
  <si>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</si>
  <si>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</si>
  <si>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НАЦИОНАЛЬНАЯ БЕЗОПАСНОСТЬ И ПРАВООХРАНИТЕЛЬНАЯ ДЕЯТЕЛЬНОСТЬ</t>
  </si>
  <si>
    <t>Расходы по осуществлению отдельных полномочий по регулированию численности безнадзорных животных</t>
  </si>
  <si>
    <t>77 1 5701</t>
  </si>
  <si>
    <t>Расходы на организацию транспортного обслуживания населения, движения транспортных средств и пешеходов</t>
  </si>
  <si>
    <t>77 1 8759</t>
  </si>
  <si>
    <t>Обеспечение деятельности (оказание услуг) учреждений, осуществляющих мероприятия в сфере транспорта</t>
  </si>
  <si>
    <t>77 7 0315</t>
  </si>
  <si>
    <t>Обеспечение мероприятий по дорожной деятельности в границах муниципального образования</t>
  </si>
  <si>
    <t>07 1 1005</t>
  </si>
  <si>
    <t>Совершенствование материально-технической базы</t>
  </si>
  <si>
    <t>07 1 1235</t>
  </si>
  <si>
    <t>Муниципальная программа «Обеспечение безопасности дорожного движения в городе Белогорске на 2013-2020 годы»</t>
  </si>
  <si>
    <t>09 0 0000</t>
  </si>
  <si>
    <t>Подпрограмма «Обеспечение безопасности
 дорожного движения»</t>
  </si>
  <si>
    <t>09 1 0000</t>
  </si>
  <si>
    <t>09 1 1234</t>
  </si>
  <si>
    <t>Обеспечение мероприятий  за счет средств Резервного фонда Правительства Российской Федерации  по предупреждению  и ликвидации чрезвычайных  ситуаций и последствий стихийных бедствий</t>
  </si>
  <si>
    <t>77 1 5168</t>
  </si>
  <si>
    <t>Муниципальная программа «Переселение граждан из аварийного жилищного фонда города Белогорска на  2009-2015 годы»</t>
  </si>
  <si>
    <t>10 0 0000</t>
  </si>
  <si>
    <t>Подпрограмма «Переселение граждан из аварийного жилищного фонда»</t>
  </si>
  <si>
    <t>10 1 0000</t>
  </si>
  <si>
    <t>10 1 1234</t>
  </si>
  <si>
    <t>Обеспечение мероприятий по переселению граждан из аварийного жилищного фонда с учетом необходимости развития малоэтажного жилищного  строительства (средства фонда)</t>
  </si>
  <si>
    <t>77 1 9503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</si>
  <si>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 строительства (средства областного бюджета)</t>
  </si>
  <si>
    <t>77 1 9603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</si>
  <si>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</si>
  <si>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77 1 8712</t>
  </si>
  <si>
    <t>Расходы, направленные на модернизацию коммунальной инфраструктуры</t>
  </si>
  <si>
    <t>77 1 8740</t>
  </si>
  <si>
    <t xml:space="preserve">Разработка схем теплоснабжения, водоснабжения и водоотведения </t>
  </si>
  <si>
    <t>77 1 8741</t>
  </si>
  <si>
    <t>Непрограммные направления расходов</t>
  </si>
  <si>
    <t>77 7 0000</t>
  </si>
  <si>
    <t>Обеспечение деятельности (оказание услуг) учреждений, осуществляющих мероприятия по благоустройству территории муниципального образования</t>
  </si>
  <si>
    <t>77 7 0720</t>
  </si>
  <si>
    <t>Расходы на содержание муниципального имущества</t>
  </si>
  <si>
    <t>77 7 0740</t>
  </si>
  <si>
    <t>Кредиторская задолженность за 2013 год учреждений, осуществляющих мероприятия по благоустройству территории муниципального образования</t>
  </si>
  <si>
    <t>77 7 0721</t>
  </si>
  <si>
    <t>Обеспечение деятельности (оказание услуг) учреждений, осуществляющих мероприятия по содержанию кладбищ</t>
  </si>
  <si>
    <t>77 7 0730</t>
  </si>
  <si>
    <t>Подпрограмма  "Реформирование и модернизация жилищно-коммунального комплекса"</t>
  </si>
  <si>
    <t>Обеспечение доступности коммунальных услуг, повышение качества и надежности жилищно-коммунального обслуживания населения</t>
  </si>
  <si>
    <t>08 1 1006</t>
  </si>
  <si>
    <t>Субсидия на возмещение части затрат на откачку и вывоз жидких нечистот из неканализованного жилищного фонда</t>
  </si>
  <si>
    <t>08 1 1018</t>
  </si>
  <si>
    <t>Подпрограмма «Благоустройство дворовых территории»</t>
  </si>
  <si>
    <t>08 2 0000</t>
  </si>
  <si>
    <t>Субсидия на благоустройство дворовых территорий</t>
  </si>
  <si>
    <t>08 2 1027</t>
  </si>
  <si>
    <t>08 2 1234</t>
  </si>
  <si>
    <t>Муниципальная программа «Развитие наружного освещения города Белогорск на 2011-2015 годы»</t>
  </si>
  <si>
    <t>11 0 0000</t>
  </si>
  <si>
    <t>Подпрограмма «Развитие наружного освещения»</t>
  </si>
  <si>
    <t>11 1 0000</t>
  </si>
  <si>
    <t>Содержание и ремонт объектов муниципального уличного освещения</t>
  </si>
  <si>
    <t>11 1 1007</t>
  </si>
  <si>
    <t>Субсидия на выполнение работ, оказание услуг по содержанию сетей наружного освещения</t>
  </si>
  <si>
    <t>11 1 1026</t>
  </si>
  <si>
    <t>Кредиторская задолженность за 2013 год по МП «Реформирование и модернизация жилищно-коммунального комплекса г. Белогорск на 2009-2015 годы»</t>
  </si>
  <si>
    <t>77 7 0005</t>
  </si>
  <si>
    <t>Субсидия на компенсацию выпадающих доходов при реализации льготных услуг в банях гражданам отдельных категорий</t>
  </si>
  <si>
    <t>12 1 1020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</si>
  <si>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</si>
  <si>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12 1 1029</t>
  </si>
  <si>
    <t>Кредиторская задолженность за 2013 год 
по МП «Меры адресной поддержки отдельных категорий граждан г. Белогорска на 2009-2015 годы»</t>
  </si>
  <si>
    <t>77 7 0006</t>
  </si>
  <si>
    <t>МУНИЦИПАЛЬНОЕ КАЗЕННОЕ УЧРЕЖДЕНИЕ "СЛУЖБА ПО ОБЕСПЕЧЕНИЮ ДЕЯТЕЛЬНОСТИ ОРГАНОВ МЕСТНОГО САМОУПРАВЛЕНИЯ" ГОРОДА БЕЛОГОРСК</t>
  </si>
  <si>
    <t>009</t>
  </si>
  <si>
    <t>Обеспечение деятельности учреждений по обеспечению хозяйственного обслуживания</t>
  </si>
  <si>
    <t>77 7 0930</t>
  </si>
  <si>
    <t>МУНИЦИПАЛЬНОЕ КАЗЕННОЕ УЧРЕЖДЕНИЕ "УПРАВЛЕНИЕ ПО ФИЗИЧЕСКОЙ КУЛЬТУРЕ И СПОРТУ  АДМИНИСТРАЦИИ Г.БЕЛОГОРСК"</t>
  </si>
  <si>
    <t>010</t>
  </si>
  <si>
    <t>Обеспечение деятельности (оказание услуг) учреждений по внешкольной работе с детьми</t>
  </si>
  <si>
    <t>77 7 0423</t>
  </si>
  <si>
    <t>Кредиторская задолженность за 2013 год учреждений по внешкольной работе с детьми</t>
  </si>
  <si>
    <t>77 7 0424</t>
  </si>
  <si>
    <t>ФИЗИЧЕСКАЯ КУЛЬТУРА И СПОРТ</t>
  </si>
  <si>
    <t>Муниципальная программа «Развитие физической культуры и спорта на территории г.Белогорска на 2012-2014 годы»</t>
  </si>
  <si>
    <t>13 0 0000</t>
  </si>
  <si>
    <t>Подпрограмма «Развитие массового спорта
 для взрослого населения»</t>
  </si>
  <si>
    <t>13 1 0000</t>
  </si>
  <si>
    <t>Поддержка некоммерческих спортивных организаций</t>
  </si>
  <si>
    <t>13 1 1008</t>
  </si>
  <si>
    <t>13 1 1234</t>
  </si>
  <si>
    <t>13 1 1235</t>
  </si>
  <si>
    <t>Строительство спортивного центра с универсальным игровым залом и плавательным бассейном по ул. Кирова</t>
  </si>
  <si>
    <t>13 1 1047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</si>
  <si>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</si>
  <si>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</si>
  <si>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Подпрограмма «Развитие детско-юношеского спорта»</t>
  </si>
  <si>
    <t>13 2 0000</t>
  </si>
  <si>
    <t>13 2 1234</t>
  </si>
  <si>
    <t>13 2 1235</t>
  </si>
  <si>
    <t>Муниципальная программа «Социальное и экономическое развитие с. Низинное муниципального образования города Белогорск на 2014-2020 годы»</t>
  </si>
  <si>
    <t>14 0 0000</t>
  </si>
  <si>
    <t>Подпрограмма «Развитие спортивных плоскостных сооружений для занятий физической культурой и спортом»</t>
  </si>
  <si>
    <t>14 1 0000</t>
  </si>
  <si>
    <t>14 1 1234</t>
  </si>
  <si>
    <t>Муниципальная программа «Обеспечение беспрепятственного доступа инвалидов к информации и объектам социальной инфраструктуры в г. Белогорск на 2013-2015 годы»</t>
  </si>
  <si>
    <t>17 0 0000</t>
  </si>
  <si>
    <t>Подпрограмма «Реабилитация и обеспечение жизнедеятельности инвалидов»</t>
  </si>
  <si>
    <t>17 1 0000</t>
  </si>
  <si>
    <t>Адаптация объектов социальной инфраструктуры, находящихся в муниципальной собственности, и услуг с учетом нужд и потребностей инвалидов и других маломобильных групп населения</t>
  </si>
  <si>
    <t>17 1 1031</t>
  </si>
  <si>
    <t>Кредиторская задолженность за 2013 год 
по МП «Развитие  физической культуры и спорта на территории
  города Белогорск на 2012-2014 годы»</t>
  </si>
  <si>
    <t>77 7 0002</t>
  </si>
  <si>
    <r>
      <t>Мероприятия государственной программы Российской Федерации "Д</t>
    </r>
    <r>
      <rPr>
        <sz val="12"/>
        <color indexed="8"/>
        <rFont val="Times New Roman"/>
        <family val="1"/>
      </rPr>
      <t>оступная среда на 2011-2015 годы"</t>
    </r>
  </si>
  <si>
    <t>77 1 5027</t>
  </si>
  <si>
    <t>Обеспечение деятельности (оказание услуг) учреждений, осуществляющим функции в области массового спорта, проведения спортивных мероприятий</t>
  </si>
  <si>
    <t>77 7 0488</t>
  </si>
  <si>
    <t>Кредиторская задолженность за 2013 год учреждений, осуществляющих функции в области массового спорта, проведения спортивных мероприятий</t>
  </si>
  <si>
    <t>77 7 0489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</si>
  <si>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</t>
  </si>
  <si>
    <t>77 7 0452</t>
  </si>
  <si>
    <t>МУНИЦИПАЛЬНОЕ КАЗЕННОЕ УЧРЕЖДЕНИЕ "УПРАВЛЕНИЕ ПО ДЕЛАМ  ГРАЖДАНСКОЙ ОБОРОНЫ И ЧРЕЗВЫЧАЙНЫМ СИТУАЦИЯМ ГОРОДА БЕЛОГОРСК"</t>
  </si>
  <si>
    <t>011</t>
  </si>
  <si>
    <t>Муниципальная программа «Накопление имущества радиационной, химической, биологической и медицинской  защиты в запасе города Белогорск в период с 2009 по 2021 годы»</t>
  </si>
  <si>
    <t>05 0 0000</t>
  </si>
  <si>
    <t>Подпрограмма «Создание запасов средств защиты населения»</t>
  </si>
  <si>
    <t>05 1 0000</t>
  </si>
  <si>
    <t>05 1 1235</t>
  </si>
  <si>
    <t>Муниципальная программа «Обеспечение мер пожарной безопасности в границах муниципального образования город Белогорск на 2014-2018 годы»</t>
  </si>
  <si>
    <t>06 0 0000</t>
  </si>
  <si>
    <t>Подпрограмма «Обеспечение мер пожарной безопасности»</t>
  </si>
  <si>
    <t>06 1 0000</t>
  </si>
  <si>
    <t>06 1 1234</t>
  </si>
  <si>
    <t>Обеспечение деятельности поисковых и аварийно-спасательных учреждений</t>
  </si>
  <si>
    <t>77 7 0302</t>
  </si>
  <si>
    <t>Мероприятия в области охраны, восстановления и использования лесов</t>
  </si>
  <si>
    <t>77 7 0292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</si>
  <si>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</si>
  <si>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</si>
  <si>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</si>
  <si>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77 1 8751</t>
  </si>
  <si>
    <t>Модернизация региональных систем дошкольного образования</t>
  </si>
  <si>
    <t>77 1 8752</t>
  </si>
  <si>
    <t>Финансовое обеспечение получения дошкольного образования в частных дошкольных образовательных организациях</t>
  </si>
  <si>
    <t>77 1 8845</t>
  </si>
  <si>
    <t>Обеспечение деятельности (оказание услуг) детских дошкольных учреждений</t>
  </si>
  <si>
    <t>77 7 0420</t>
  </si>
  <si>
    <t>Кредиторская задолженность за 2013 год
детских дошкольных учреждений</t>
  </si>
  <si>
    <t>77 7 0425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</si>
  <si>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</si>
  <si>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77 1 1025</t>
  </si>
  <si>
    <t>Обеспечение государственных гарантий реализации прав на получение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</si>
  <si>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77 1 8726</t>
  </si>
  <si>
    <t>Обеспечение деятельности (оказание услуг) школ неполных средних, средних</t>
  </si>
  <si>
    <t>77 7 0421</t>
  </si>
  <si>
    <t>Кредиторская задолженность за 2013 год 
школ неполных средних, средних</t>
  </si>
  <si>
    <t>77 7 0426</t>
  </si>
  <si>
    <t>Подпрограмма «Развитие системы защиты прав детей»</t>
  </si>
  <si>
    <t>15 4 0000</t>
  </si>
  <si>
    <t>Развитие инфраструктуры для отдыха, оздоровления и занятости детей и подростков в каникулярное время</t>
  </si>
  <si>
    <t>15 4 1015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</si>
  <si>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</si>
  <si>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15 4 1034</t>
  </si>
  <si>
    <t>Мероприятия, проводимые в связи с чрезвычайной ситуацией в Амурской области в 2013 году, за счет средств добровольных взносов и пожертвований</t>
  </si>
  <si>
    <t>77 1 8022</t>
  </si>
  <si>
    <t>77 1 8750</t>
  </si>
  <si>
    <t>Проведение мероприятий для детей и молодежи</t>
  </si>
  <si>
    <t>77 7 0431</t>
  </si>
  <si>
    <t>Обеспечение деятельности (оказание услуг) муниципальных учреждений, осуществляющие мероприятия по оздоровлению и отдыху детей</t>
  </si>
  <si>
    <t>77 7 0432</t>
  </si>
  <si>
    <t>Кредиторская задолженность за 2013 год
муниципальных учреждений, осуществляющие мероприятия по оздоровлению и отдыху детей</t>
  </si>
  <si>
    <t>77 7 0433</t>
  </si>
  <si>
    <t>Подпрограмма «Развитие профессионального
 образования»</t>
  </si>
  <si>
    <t>15 1 0000</t>
  </si>
  <si>
    <t>Поощрение лучших педагогов, учреждений</t>
  </si>
  <si>
    <t>15 1 1010</t>
  </si>
  <si>
    <t>Подпрограмма «Развитие дошкольного, общего образования детей»</t>
  </si>
  <si>
    <t>15 2 0000</t>
  </si>
  <si>
    <t>Реализация моделей получения качественного дошкольного, общего образования детьми-инвалидами и лицами с ограниченными возможностями здоровья</t>
  </si>
  <si>
    <t>15 2 1012</t>
  </si>
  <si>
    <t>Модернизация муниципальной системы дошкольного образования</t>
  </si>
  <si>
    <t>15 2 1013</t>
  </si>
  <si>
    <t>Реконструкция здания ГОАУ (К) АО общеобразовательной школы под детский сад на 220 мест</t>
  </si>
  <si>
    <t>15 2 1048</t>
  </si>
  <si>
    <t>15 2 1234</t>
  </si>
  <si>
    <t>Подпрограмма «Развитие дополнительного 
образования детей»</t>
  </si>
  <si>
    <t>15 3 0000</t>
  </si>
  <si>
    <t>Выявление и поддержка одаренных детей</t>
  </si>
  <si>
    <t>15 3 1014</t>
  </si>
  <si>
    <t>15 3 1234</t>
  </si>
  <si>
    <t>Подпрограмма «Вовлечение молодежи в социальную практику»</t>
  </si>
  <si>
    <t>15 5 0000</t>
  </si>
  <si>
    <t>15 5 1234</t>
  </si>
  <si>
    <t>Реализация мероприятий по энергосбережению</t>
  </si>
  <si>
    <t>15 6 1016</t>
  </si>
  <si>
    <t>Проведение ремонтов зданий муниципальных образовательных организаций и благоустройство прилегающей территории</t>
  </si>
  <si>
    <t>15 6 1017</t>
  </si>
  <si>
    <t>15 6 1235</t>
  </si>
  <si>
    <t>Обустройство тротуаров с использованием тактильной плитки</t>
  </si>
  <si>
    <t>17 1 1032</t>
  </si>
  <si>
    <t>Организация и осуществление деятельности по опеке и попечительству в отношении  несовершеннолетних</t>
  </si>
  <si>
    <t>77 1 8730</t>
  </si>
  <si>
    <t>Кредиторская задолженность за 2013 год по МП «Профилактика терроризма и экстремизма на территории муниципального образования г. Белогорск на 2012-2013 годы»</t>
  </si>
  <si>
    <t>77 7 0001</t>
  </si>
  <si>
    <t>Кредиторская задолженность за 2013 год 
по МП «Развитие образования г. Белогорск на 2011-2015 годы»</t>
  </si>
  <si>
    <t>77 7 0003</t>
  </si>
  <si>
    <t>Кредиторская задолженность за 2013 год
учебно-методических кабинетов</t>
  </si>
  <si>
    <t>77 7 0453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</si>
  <si>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</t>
  </si>
  <si>
    <t>77 1 8736</t>
  </si>
  <si>
    <t>Единовременная денежная выплата при передаче ребенка на воспитание в семью</t>
  </si>
  <si>
    <t>77 1 1102</t>
  </si>
  <si>
    <t>Выплата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</si>
  <si>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77 1 8725</t>
  </si>
  <si>
    <t>Выплата денежных средств на содержание  детей, находящихся в семьях опекунов (попечителей) и в приемных семьях, а также вознаграждения приемным родителям (родителю)</t>
  </si>
  <si>
    <t>77 1 8731</t>
  </si>
  <si>
    <t>МУНИЦИПАЛЬНОЕ КАЗЕННОЕ УЧРЕЖДЕНИЕ "УПРАВЛЕНИЕ КУЛЬТУРЫ АДМИНИСТРАЦИИ Г.БЕЛОГОРСК"</t>
  </si>
  <si>
    <t>013</t>
  </si>
  <si>
    <t>Мероприятия федеральной целевой программы "Культура России на 2012-2018 годы"</t>
  </si>
  <si>
    <t>77 1 5014</t>
  </si>
  <si>
    <t>Подпрограмма «Самодеятельное творчество
 и досуговая деятельность»</t>
  </si>
  <si>
    <t>16 1 0000</t>
  </si>
  <si>
    <t>16 1 1234</t>
  </si>
  <si>
    <t>Подпрограмма «Библиотечное дело»</t>
  </si>
  <si>
    <t>16 2 0000</t>
  </si>
  <si>
    <t>16 2 1234</t>
  </si>
  <si>
    <t>16 2 1235</t>
  </si>
  <si>
    <t>Совершенствование материально - технической базы</t>
  </si>
  <si>
    <t>16 3 1235</t>
  </si>
  <si>
    <t>Кредиторская задолженность за 2013 год по МП «Развитие и сохранение культуры и искусства г. Белогорска на 2012-2015 годы»</t>
  </si>
  <si>
    <t>77 7 0004</t>
  </si>
  <si>
    <t>Обеспечение деятельности (оказание услуг)
учреждений культуры</t>
  </si>
  <si>
    <t>77 7 0400</t>
  </si>
  <si>
    <t>Кредиторская задолженность за 2013 год 
учреждений культуры</t>
  </si>
  <si>
    <t>77 7 0401</t>
  </si>
  <si>
    <t>Обеспечение деятельности (оказание услуг)
музея и постоянных выставок</t>
  </si>
  <si>
    <t>77 7 0441</t>
  </si>
  <si>
    <t>Обеспечение деятельности (оказание услуг) библиотек</t>
  </si>
  <si>
    <t>77 7 0442</t>
  </si>
  <si>
    <t>Кредиторская задолженность за 2013 год
музея и постоянных выставок</t>
  </si>
  <si>
    <t>77 7 0443</t>
  </si>
  <si>
    <t>Кредиторская задолженность за 2013 год библиотеки</t>
  </si>
  <si>
    <t>77 7 0444</t>
  </si>
  <si>
    <t>Итого расходов</t>
  </si>
  <si>
    <t>Приложение № 3</t>
  </si>
  <si>
    <t xml:space="preserve">к решению Белогорского городского Совета народных депутатов                                                                                                                                               </t>
  </si>
  <si>
    <t>от 25 июня 2015 года № 29/63</t>
  </si>
  <si>
    <t>Отчет об исполнении источников внутреннего финансирования дефицита                                                                                        местного бюджета за 2014 год</t>
  </si>
  <si>
    <t>Коды бюджетной классификации Российской Федерации</t>
  </si>
  <si>
    <t>2</t>
  </si>
  <si>
    <t>00301020000000000000</t>
  </si>
  <si>
    <t>Кредиты кредитных организаций в валюте Российской Федерации</t>
  </si>
  <si>
    <t>00301020000000000700</t>
  </si>
  <si>
    <t>Получение кредитов от кредитных организаций в валюте Российской Федерации</t>
  </si>
  <si>
    <t>00301020000040000710</t>
  </si>
  <si>
    <t>Получение кредитов от кредитных организаций бюджетами  городских округов в  валюте  Российской  Федерации</t>
  </si>
  <si>
    <t>00301020000000000800</t>
  </si>
  <si>
    <t>Погашение  кредитов, предоставленных кредитными организациями в валюте Российской Федерации</t>
  </si>
  <si>
    <t>00301020000040000810</t>
  </si>
  <si>
    <t>Погашение   бюджетами  городских округов  кредитов  от кредитных  организаций  в валюте  Российской Федерации</t>
  </si>
  <si>
    <t>00301030100000000000</t>
  </si>
  <si>
    <t>Бюджетные кредиты от других бюджетов бюджетной системы Российской Федерации</t>
  </si>
  <si>
    <t>00301030100000000700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</si>
  <si>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</si>
  <si>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00301030100040000710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</si>
  <si>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</si>
  <si>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00301030100000000800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</si>
  <si>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</si>
  <si>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00301030100040000810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</si>
  <si>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</si>
  <si>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00301050000000000000</t>
  </si>
  <si>
    <t>Изменение остатков средств на счетах по учету средств бюджета</t>
  </si>
  <si>
    <t>00301050000000000500</t>
  </si>
  <si>
    <t>Увеличение остатков средств бюджетов</t>
  </si>
  <si>
    <t>00301050200000000500</t>
  </si>
  <si>
    <t>Увеличение прочих остатков средств бюджетов</t>
  </si>
  <si>
    <t>00301050201000000510</t>
  </si>
  <si>
    <t>Увеличение прочих остатков денежных средств бюджетов</t>
  </si>
  <si>
    <t>00301050201040000510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</si>
  <si>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</si>
  <si>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</si>
  <si>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00301050200000000600</t>
  </si>
  <si>
    <t>Уменьшение прочих остатков средств бюджетов</t>
  </si>
  <si>
    <t>00301050201000000610</t>
  </si>
  <si>
    <t>Уменьшение прочих остатков денежных средств бюджетов</t>
  </si>
  <si>
    <t>00301050201040000610</t>
  </si>
  <si>
    <t>Уменьшение прочих остатков денежных средств бюджетов городских округов</t>
  </si>
  <si>
    <t>Источники финансирования дефицита бюджета, всего</t>
  </si>
  <si>
    <t>Приложение № 5</t>
  </si>
  <si>
    <t>к решению Белогорского  городского Совета народных депутатов</t>
  </si>
  <si>
    <t>Отчет об исполнении муниципальных программ,</t>
  </si>
  <si>
    <t>предусмотренных к финансированию из средств местного бюджета за 2014 год</t>
  </si>
  <si>
    <t>№ п/п</t>
  </si>
  <si>
    <t>Наименование  программы/подпрограммы</t>
  </si>
  <si>
    <t xml:space="preserve">Исполнено  </t>
  </si>
  <si>
    <t>1.  Администрация города Белогорск</t>
  </si>
  <si>
    <t>1.1.</t>
  </si>
  <si>
    <t>Муниципальная программа "Создание условий для развития малого и среднего бизнеса в г.Белогорске на 2011-2015 годы"</t>
  </si>
  <si>
    <t>Подпрограмма "Развитие субъектов малого и среднего бизнеса"</t>
  </si>
  <si>
    <t>1.2.</t>
  </si>
  <si>
    <t>Муниципальная программа "Развитие агропромышленного комплекса муниципального образования г. Белогорск на 2013-2020 годы"</t>
  </si>
  <si>
    <t>Подпрограмма "Развитие сельскохозяйственной деятельности"</t>
  </si>
  <si>
    <t>1.3.</t>
  </si>
  <si>
    <t>Муниципальная программа "Противодействие злоупотреблению наркотическими средствами и их незаконному обороту на 2010-2014 годы"</t>
  </si>
  <si>
    <t>Подпрограмма "Организация мероприятий по профилактике употребления наркотиков и их незаконному обороту"</t>
  </si>
  <si>
    <t>1.4.</t>
  </si>
  <si>
    <t>Муниципальная программа "Меры адресной поддержки отдельных категорий граждан г. Белогорска на 2009 - 2015 годы"</t>
  </si>
  <si>
    <t>1.5.</t>
  </si>
  <si>
    <t xml:space="preserve">Муниципальная программа "Реформирование и модернизация жилищно-коммунального комплекса г. Белогорск на 2009-2015 годы"
</t>
  </si>
  <si>
    <t>1.6.</t>
  </si>
  <si>
    <t xml:space="preserve">Муниципальная программа "Развитие образования города Белогорска на 2011-2015 годы"
</t>
  </si>
  <si>
    <t>Подпрограмма "Развитие сети образовательных организаций, ремонт зданий и благоустройство территорий"</t>
  </si>
  <si>
    <t>1.7.</t>
  </si>
  <si>
    <t>Муниципальная программа "Развитие и сохранение культуры и искусства г. Белогорска на 2012-2015 годы"</t>
  </si>
  <si>
    <t>Подпрограмма "Развитие сети учреждений культуры, ремонт зданий и благоустройство территорий"</t>
  </si>
  <si>
    <t>1.8.</t>
  </si>
  <si>
    <t>Муниципальная программа "Развитие дорожной сети г. Белогорска на 2009-2017 годы"</t>
  </si>
  <si>
    <t>Подпрограмма "Развитие улично-дорожной сети"</t>
  </si>
  <si>
    <t>Итого по разделу 1:</t>
  </si>
  <si>
    <t>2. Муниципальное казенное учреждение "Управление жилищно-коммунального хозяйства Администрации города Белогорск"</t>
  </si>
  <si>
    <t>2.1.</t>
  </si>
  <si>
    <t>2.2.</t>
  </si>
  <si>
    <t xml:space="preserve">Муниципальная программа «Реформирование и модернизация жилищно-коммунального комплекса г. Белогорск на 2009-2015 годы»
</t>
  </si>
  <si>
    <t>Подпрограмма  «Реформирование и модернизация жилищно-коммунального комплекса»</t>
  </si>
  <si>
    <t>Подпрограмма «Благоустройство дворовых территорий»</t>
  </si>
  <si>
    <t>2.3.</t>
  </si>
  <si>
    <t>Подпрограмма «Обеспечение безопасности дорожного движения»</t>
  </si>
  <si>
    <t>2.4.</t>
  </si>
  <si>
    <t>Муниципальная программа «Переселение граждан из ветхого и аварийного жилищного фонда города Белогорска на 2009-2015 годы»</t>
  </si>
  <si>
    <t>Подпрограмма "Переселение граждан из ветхого и аварийного жилищного фонда"</t>
  </si>
  <si>
    <t>2.5.</t>
  </si>
  <si>
    <t>2.6.</t>
  </si>
  <si>
    <t>Итого по разделу 2: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</si>
  <si>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</si>
  <si>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3.1.</t>
  </si>
  <si>
    <t>Муниципальная программа «Развитие физической культуры и спорта на территории г.Белогорск на 2012-2014 годы»</t>
  </si>
  <si>
    <t xml:space="preserve">Подпрограмма "Развитие массового спорта для  взрослого населения" </t>
  </si>
  <si>
    <t>Подпрограмма "Развитие детско-юношеского спорта"</t>
  </si>
  <si>
    <t>3.2.</t>
  </si>
  <si>
    <t>Муниципальная программа «Социально-экономическое развитие с. Низинное муниципального образования г. Белогорск на 2014-2020 годы»</t>
  </si>
  <si>
    <t>3.3.</t>
  </si>
  <si>
    <t>Итого по разделу 3:</t>
  </si>
  <si>
    <t>4. Муниципальное казенное учреждение "Управление по делам гражданской обороны и чрезвычайным ситуациям города Белогорск"</t>
  </si>
  <si>
    <t>4.1.</t>
  </si>
  <si>
    <t>Муниципальная программа "Накопление имущества радиационной, химической, биологической и медицинской  защиты в запасе города Белогорск в период с 2009 по 2021 годы"</t>
  </si>
  <si>
    <t>Подпрограмма "Создание запасов средств защиты населения"</t>
  </si>
  <si>
    <t>4.2.</t>
  </si>
  <si>
    <t>Итого по разделу 4:</t>
  </si>
  <si>
    <t>5. Муниципальное казенное учреждение "Комитет по образованию, делам молодежи Администрации города Белогорск"</t>
  </si>
  <si>
    <t>5.1.</t>
  </si>
  <si>
    <t xml:space="preserve">Муниципальная программа «Развитие образования города Белогорска на 2011-2015 годы»
</t>
  </si>
  <si>
    <t xml:space="preserve">Подпрограмма «Развитие профессионального образования»
</t>
  </si>
  <si>
    <t xml:space="preserve">Подпрограмма «Развитие дошкольного, общего образования детей»
</t>
  </si>
  <si>
    <t xml:space="preserve">Подпрограмма «Развитие дополнительного образования детей»
</t>
  </si>
  <si>
    <t>5.2.</t>
  </si>
  <si>
    <t>5.3.</t>
  </si>
  <si>
    <t>Муниципальная программа "Меры адресной поддержки отдельных категорий граждан г. Белогорска на 2009-2015 годы"</t>
  </si>
  <si>
    <t>Подпрограмма "Поддержка отдельных категорий граждан"</t>
  </si>
  <si>
    <t>5.4.</t>
  </si>
  <si>
    <t>Итого по разделу 5:</t>
  </si>
  <si>
    <t>6. Муниципальное казенное учреждение "Управление культуры Администрации г.Белогорск"</t>
  </si>
  <si>
    <t>6.1</t>
  </si>
  <si>
    <t>Муниципальная программа «Развитие и сохранение культуры и искусства г.Белогорска на 2012-2015 годы»</t>
  </si>
  <si>
    <t xml:space="preserve">Подпрограмма «Самодеятельное творчество и досуговая деятельность»
</t>
  </si>
  <si>
    <t>6.2.</t>
  </si>
  <si>
    <t>Итого по разделу 6:</t>
  </si>
  <si>
    <t>7. Муниципальное казенное учреждение "Комитет имущественных отношений Администрации города Белогорск"</t>
  </si>
  <si>
    <t>7.1.</t>
  </si>
  <si>
    <t>Муниципальная программа "Обеспечение жильем молодых семей г.Белогорска на 2009-2015 годы"</t>
  </si>
  <si>
    <t>Подпрограмма "Обеспечение жильем молодых семей"</t>
  </si>
  <si>
    <t>Итого по разделу 7:</t>
  </si>
  <si>
    <t>ВСЕГО: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</si>
</sst>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?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</borders>
  <cellStyleXfs count="8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NumberFormat="1" applyFont="1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11"/>
    </xf>
    <xf numFmtId="0" fontId="18" fillId="0" borderId="0" xfId="0" applyFont="1" applyAlignment="1">
      <alignment horizontal="left" wrapText="1" indent="1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10" fontId="18" fillId="0" borderId="10" xfId="0" applyNumberFormat="1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right" vertical="top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64" fontId="22" fillId="0" borderId="11" xfId="0" applyNumberFormat="1" applyFont="1" applyBorder="1" applyAlignment="1">
      <alignment vertical="top"/>
    </xf>
    <xf numFmtId="49" fontId="23" fillId="0" borderId="11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164" fontId="25" fillId="0" borderId="11" xfId="0" applyNumberFormat="1" applyFont="1" applyFill="1" applyBorder="1" applyAlignment="1">
      <alignment vertical="top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164" fontId="18" fillId="0" borderId="11" xfId="0" applyNumberFormat="1" applyFont="1" applyFill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23" fillId="0" borderId="11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righ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vertical="top"/>
    </xf>
    <xf numFmtId="49" fontId="26" fillId="0" borderId="11" xfId="0" applyNumberFormat="1" applyFont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49" fontId="27" fillId="0" borderId="11" xfId="0" applyNumberFormat="1" applyFont="1" applyBorder="1" applyAlignment="1">
      <alignment horizontal="right" vertical="top"/>
    </xf>
    <xf numFmtId="164" fontId="22" fillId="0" borderId="11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164" fontId="24" fillId="0" borderId="11" xfId="0" applyNumberFormat="1" applyFont="1" applyFill="1" applyBorder="1" applyAlignment="1">
      <alignment vertical="top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18" fillId="0" borderId="11" xfId="0" applyNumberFormat="1" applyFont="1" applyFill="1" applyBorder="1" applyAlignment="1">
      <alignment horizontal="right" vertical="top"/>
    </xf>
    <xf numFmtId="164" fontId="22" fillId="33" borderId="11" xfId="0" applyNumberFormat="1" applyFont="1" applyFill="1" applyBorder="1" applyAlignment="1">
      <alignment vertical="top"/>
    </xf>
    <xf numFmtId="0" fontId="22" fillId="0" borderId="11" xfId="0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right" vertical="top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164" fontId="18" fillId="33" borderId="11" xfId="0" applyNumberFormat="1" applyFont="1" applyFill="1" applyBorder="1" applyAlignment="1">
      <alignment vertical="top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165" fontId="22" fillId="0" borderId="11" xfId="0" applyNumberFormat="1" applyFont="1" applyFill="1" applyBorder="1" applyAlignment="1">
      <alignment vertical="top"/>
    </xf>
    <xf numFmtId="43" fontId="0" fillId="0" borderId="0" xfId="77" applyFont="1" applyAlignment="1">
      <alignment vertical="top"/>
    </xf>
    <xf numFmtId="0" fontId="18" fillId="0" borderId="0" xfId="0" applyFont="1" applyAlignment="1">
      <alignment/>
    </xf>
    <xf numFmtId="0" fontId="29" fillId="0" borderId="0" xfId="0" applyFont="1" applyFill="1" applyAlignment="1">
      <alignment horizontal="left" indent="35"/>
    </xf>
    <xf numFmtId="0" fontId="30" fillId="0" borderId="0" xfId="0" applyFont="1" applyFill="1" applyAlignment="1">
      <alignment horizontal="left" wrapText="1" indent="35"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33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165" fontId="19" fillId="0" borderId="17" xfId="0" applyNumberFormat="1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center" vertical="top"/>
    </xf>
    <xf numFmtId="0" fontId="33" fillId="0" borderId="19" xfId="0" applyFont="1" applyBorder="1" applyAlignment="1">
      <alignment vertical="top" wrapText="1"/>
    </xf>
    <xf numFmtId="165" fontId="33" fillId="0" borderId="20" xfId="0" applyNumberFormat="1" applyFont="1" applyBorder="1" applyAlignment="1">
      <alignment horizontal="right" vertical="center"/>
    </xf>
    <xf numFmtId="0" fontId="33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vertical="top" wrapText="1"/>
    </xf>
    <xf numFmtId="49" fontId="30" fillId="0" borderId="18" xfId="0" applyNumberFormat="1" applyFont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49" fontId="32" fillId="0" borderId="16" xfId="0" applyNumberFormat="1" applyFont="1" applyBorder="1" applyAlignment="1">
      <alignment horizontal="center" vertical="top"/>
    </xf>
    <xf numFmtId="0" fontId="19" fillId="0" borderId="19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165" fontId="33" fillId="0" borderId="20" xfId="0" applyNumberFormat="1" applyFont="1" applyFill="1" applyBorder="1" applyAlignment="1">
      <alignment horizontal="right" vertical="center"/>
    </xf>
    <xf numFmtId="49" fontId="32" fillId="0" borderId="16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165" fontId="19" fillId="0" borderId="17" xfId="0" applyNumberFormat="1" applyFont="1" applyFill="1" applyBorder="1" applyAlignment="1">
      <alignment horizontal="right" vertical="center"/>
    </xf>
    <xf numFmtId="49" fontId="30" fillId="0" borderId="18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49" fontId="32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49" fontId="30" fillId="0" borderId="19" xfId="0" applyNumberFormat="1" applyFont="1" applyBorder="1" applyAlignment="1">
      <alignment horizontal="center" vertical="center"/>
    </xf>
    <xf numFmtId="0" fontId="36" fillId="33" borderId="19" xfId="0" applyFont="1" applyFill="1" applyBorder="1" applyAlignment="1">
      <alignment vertical="center" wrapText="1"/>
    </xf>
    <xf numFmtId="0" fontId="33" fillId="34" borderId="19" xfId="0" applyFont="1" applyFill="1" applyBorder="1" applyAlignment="1">
      <alignment vertical="center" wrapText="1"/>
    </xf>
    <xf numFmtId="49" fontId="30" fillId="0" borderId="21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top"/>
    </xf>
    <xf numFmtId="0" fontId="19" fillId="0" borderId="18" xfId="0" applyFont="1" applyFill="1" applyBorder="1" applyAlignment="1">
      <alignment vertical="top" wrapText="1"/>
    </xf>
    <xf numFmtId="165" fontId="19" fillId="0" borderId="15" xfId="0" applyNumberFormat="1" applyFont="1" applyFill="1" applyBorder="1" applyAlignment="1">
      <alignment horizontal="right" vertical="center"/>
    </xf>
    <xf numFmtId="0" fontId="33" fillId="0" borderId="18" xfId="0" applyFont="1" applyBorder="1" applyAlignment="1">
      <alignment vertical="top" wrapText="1"/>
    </xf>
    <xf numFmtId="165" fontId="33" fillId="0" borderId="19" xfId="0" applyNumberFormat="1" applyFont="1" applyFill="1" applyBorder="1" applyAlignment="1">
      <alignment horizontal="right" vertical="center"/>
    </xf>
    <xf numFmtId="49" fontId="30" fillId="0" borderId="22" xfId="0" applyNumberFormat="1" applyFont="1" applyBorder="1" applyAlignment="1">
      <alignment horizontal="center" vertical="top"/>
    </xf>
    <xf numFmtId="0" fontId="33" fillId="0" borderId="22" xfId="0" applyFont="1" applyFill="1" applyBorder="1" applyAlignment="1">
      <alignment vertical="top" wrapText="1"/>
    </xf>
    <xf numFmtId="165" fontId="33" fillId="0" borderId="21" xfId="0" applyNumberFormat="1" applyFont="1" applyFill="1" applyBorder="1" applyAlignment="1">
      <alignment horizontal="right" vertical="center"/>
    </xf>
    <xf numFmtId="165" fontId="19" fillId="0" borderId="20" xfId="0" applyNumberFormat="1" applyFont="1" applyFill="1" applyBorder="1" applyAlignment="1">
      <alignment horizontal="right" vertical="center"/>
    </xf>
    <xf numFmtId="49" fontId="30" fillId="0" borderId="21" xfId="0" applyNumberFormat="1" applyFont="1" applyFill="1" applyBorder="1" applyAlignment="1">
      <alignment horizontal="center" vertical="center"/>
    </xf>
    <xf numFmtId="165" fontId="33" fillId="0" borderId="23" xfId="0" applyNumberFormat="1" applyFont="1" applyFill="1" applyBorder="1" applyAlignment="1">
      <alignment horizontal="right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165" fontId="19" fillId="0" borderId="11" xfId="0" applyNumberFormat="1" applyFont="1" applyFill="1" applyBorder="1" applyAlignment="1">
      <alignment horizontal="right" vertical="center"/>
    </xf>
    <xf numFmtId="49" fontId="30" fillId="0" borderId="15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vertical="center" wrapText="1"/>
    </xf>
    <xf numFmtId="165" fontId="33" fillId="0" borderId="15" xfId="0" applyNumberFormat="1" applyFont="1" applyFill="1" applyBorder="1" applyAlignment="1">
      <alignment horizontal="right" vertical="center"/>
    </xf>
    <xf numFmtId="0" fontId="19" fillId="0" borderId="24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19" fillId="34" borderId="15" xfId="0" applyFont="1" applyFill="1" applyBorder="1" applyAlignment="1">
      <alignment vertical="center" wrapText="1"/>
    </xf>
    <xf numFmtId="0" fontId="33" fillId="34" borderId="0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top"/>
    </xf>
    <xf numFmtId="0" fontId="30" fillId="0" borderId="0" xfId="0" applyFont="1" applyBorder="1" applyAlignment="1">
      <alignment vertical="top" wrapText="1"/>
    </xf>
    <xf numFmtId="164" fontId="32" fillId="0" borderId="0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0" fillId="0" borderId="0" xfId="0" applyFont="1" applyFill="1" applyAlignment="1">
      <alignment vertical="top"/>
    </xf>
    <xf numFmtId="0" fontId="32" fillId="0" borderId="0" xfId="0" applyFont="1" applyFill="1" applyAlignment="1">
      <alignment horizontal="left"/>
    </xf>
    <xf numFmtId="0" fontId="0" fillId="0" borderId="0" xfId="0" applyAlignment="1">
      <alignment/>
    </xf>
    <xf numFmtId="0" fontId="30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30" fillId="0" borderId="0" xfId="0" applyFont="1" applyFill="1" applyAlignment="1">
      <alignment horizontal="left" wrapText="1" indent="3"/>
    </xf>
    <xf numFmtId="0" fontId="30" fillId="0" borderId="0" xfId="0" applyFont="1" applyFill="1" applyAlignment="1">
      <alignment horizontal="right"/>
    </xf>
    <xf numFmtId="166" fontId="60" fillId="33" borderId="15" xfId="0" applyNumberFormat="1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166" fontId="61" fillId="33" borderId="1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11" xfId="0" applyNumberFormat="1" applyFont="1" applyFill="1" applyBorder="1" applyAlignment="1">
      <alignment horizontal="center" vertical="top" wrapText="1"/>
    </xf>
    <xf numFmtId="49" fontId="60" fillId="0" borderId="11" xfId="0" applyNumberFormat="1" applyFont="1" applyFill="1" applyBorder="1" applyAlignment="1">
      <alignment horizontal="right" vertical="center" wrapText="1"/>
    </xf>
    <xf numFmtId="165" fontId="60" fillId="0" borderId="11" xfId="0" applyNumberFormat="1" applyFont="1" applyFill="1" applyBorder="1" applyAlignment="1">
      <alignment horizontal="right" vertical="top"/>
    </xf>
    <xf numFmtId="49" fontId="62" fillId="0" borderId="11" xfId="0" applyNumberFormat="1" applyFont="1" applyBorder="1" applyAlignment="1">
      <alignment horizontal="left" vertical="top" wrapText="1"/>
    </xf>
    <xf numFmtId="49" fontId="62" fillId="0" borderId="11" xfId="0" applyNumberFormat="1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right" vertical="center" wrapText="1"/>
    </xf>
    <xf numFmtId="165" fontId="62" fillId="0" borderId="11" xfId="0" applyNumberFormat="1" applyFont="1" applyFill="1" applyBorder="1" applyAlignment="1">
      <alignment horizontal="right" vertical="center"/>
    </xf>
    <xf numFmtId="49" fontId="63" fillId="0" borderId="11" xfId="0" applyNumberFormat="1" applyFont="1" applyBorder="1" applyAlignment="1">
      <alignment horizontal="left" vertical="top" wrapText="1"/>
    </xf>
    <xf numFmtId="49" fontId="63" fillId="0" borderId="11" xfId="0" applyNumberFormat="1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right" vertical="top" wrapText="1"/>
    </xf>
    <xf numFmtId="165" fontId="63" fillId="0" borderId="11" xfId="0" applyNumberFormat="1" applyFont="1" applyFill="1" applyBorder="1" applyAlignment="1">
      <alignment horizontal="right" vertical="top"/>
    </xf>
    <xf numFmtId="49" fontId="62" fillId="0" borderId="11" xfId="0" applyNumberFormat="1" applyFont="1" applyFill="1" applyBorder="1" applyAlignment="1">
      <alignment horizontal="right" vertical="top" wrapText="1"/>
    </xf>
    <xf numFmtId="165" fontId="64" fillId="0" borderId="11" xfId="0" applyNumberFormat="1" applyFont="1" applyFill="1" applyBorder="1" applyAlignment="1">
      <alignment horizontal="right" vertical="top"/>
    </xf>
    <xf numFmtId="49" fontId="60" fillId="0" borderId="11" xfId="0" applyNumberFormat="1" applyFont="1" applyFill="1" applyBorder="1" applyAlignment="1">
      <alignment horizontal="right" vertical="top" wrapText="1"/>
    </xf>
    <xf numFmtId="165" fontId="62" fillId="0" borderId="11" xfId="0" applyNumberFormat="1" applyFont="1" applyFill="1" applyBorder="1" applyAlignment="1">
      <alignment horizontal="right" vertical="top"/>
    </xf>
    <xf numFmtId="165" fontId="60" fillId="0" borderId="11" xfId="0" applyNumberFormat="1" applyFont="1" applyFill="1" applyBorder="1" applyAlignment="1">
      <alignment horizontal="right" vertical="center"/>
    </xf>
    <xf numFmtId="49" fontId="63" fillId="0" borderId="11" xfId="0" applyNumberFormat="1" applyFont="1" applyBorder="1" applyAlignment="1">
      <alignment horizontal="justify" vertical="center" wrapText="1"/>
    </xf>
    <xf numFmtId="165" fontId="63" fillId="0" borderId="11" xfId="0" applyNumberFormat="1" applyFont="1" applyFill="1" applyBorder="1" applyAlignment="1">
      <alignment horizontal="right" vertical="center"/>
    </xf>
    <xf numFmtId="49" fontId="62" fillId="0" borderId="11" xfId="0" applyNumberFormat="1" applyFont="1" applyBorder="1" applyAlignment="1">
      <alignment horizontal="justify" vertical="center" wrapText="1"/>
    </xf>
    <xf numFmtId="49" fontId="37" fillId="0" borderId="25" xfId="0" applyNumberFormat="1" applyFont="1" applyBorder="1" applyAlignment="1" applyProtection="1">
      <alignment horizontal="justify" vertical="center" wrapText="1"/>
      <protection/>
    </xf>
    <xf numFmtId="49" fontId="37" fillId="0" borderId="25" xfId="0" applyNumberFormat="1" applyFont="1" applyBorder="1" applyAlignment="1" applyProtection="1">
      <alignment horizontal="center" vertical="top" wrapText="1"/>
      <protection/>
    </xf>
    <xf numFmtId="49" fontId="34" fillId="0" borderId="26" xfId="0" applyNumberFormat="1" applyFont="1" applyBorder="1" applyAlignment="1" applyProtection="1">
      <alignment horizontal="justify" vertical="center" wrapText="1"/>
      <protection/>
    </xf>
    <xf numFmtId="49" fontId="34" fillId="0" borderId="26" xfId="0" applyNumberFormat="1" applyFont="1" applyBorder="1" applyAlignment="1" applyProtection="1">
      <alignment horizontal="center" vertical="top" wrapText="1"/>
      <protection/>
    </xf>
    <xf numFmtId="49" fontId="35" fillId="0" borderId="25" xfId="0" applyNumberFormat="1" applyFont="1" applyBorder="1" applyAlignment="1" applyProtection="1">
      <alignment horizontal="justify" vertical="center" wrapText="1"/>
      <protection/>
    </xf>
    <xf numFmtId="49" fontId="35" fillId="0" borderId="25" xfId="0" applyNumberFormat="1" applyFont="1" applyBorder="1" applyAlignment="1" applyProtection="1">
      <alignment horizontal="center" vertical="top" wrapText="1"/>
      <protection/>
    </xf>
    <xf numFmtId="49" fontId="62" fillId="0" borderId="11" xfId="0" applyNumberFormat="1" applyFont="1" applyFill="1" applyBorder="1" applyAlignment="1">
      <alignment horizontal="left" vertical="top" wrapText="1"/>
    </xf>
    <xf numFmtId="49" fontId="63" fillId="0" borderId="11" xfId="0" applyNumberFormat="1" applyFont="1" applyBorder="1" applyAlignment="1">
      <alignment vertical="top" wrapText="1"/>
    </xf>
    <xf numFmtId="165" fontId="63" fillId="0" borderId="11" xfId="0" applyNumberFormat="1" applyFont="1" applyFill="1" applyBorder="1" applyAlignment="1">
      <alignment horizontal="right"/>
    </xf>
    <xf numFmtId="49" fontId="62" fillId="0" borderId="11" xfId="0" applyNumberFormat="1" applyFont="1" applyBorder="1" applyAlignment="1">
      <alignment vertical="top" wrapText="1"/>
    </xf>
    <xf numFmtId="49" fontId="34" fillId="0" borderId="25" xfId="0" applyNumberFormat="1" applyFont="1" applyBorder="1" applyAlignment="1" applyProtection="1">
      <alignment horizontal="center" vertical="top" wrapText="1"/>
      <protection/>
    </xf>
    <xf numFmtId="49" fontId="34" fillId="0" borderId="25" xfId="0" applyNumberFormat="1" applyFont="1" applyBorder="1" applyAlignment="1" applyProtection="1">
      <alignment horizontal="right" vertical="top" wrapText="1"/>
      <protection/>
    </xf>
    <xf numFmtId="49" fontId="35" fillId="0" borderId="25" xfId="0" applyNumberFormat="1" applyFont="1" applyBorder="1" applyAlignment="1" applyProtection="1">
      <alignment horizontal="right" vertical="top" wrapText="1"/>
      <protection/>
    </xf>
    <xf numFmtId="49" fontId="30" fillId="0" borderId="27" xfId="0" applyNumberFormat="1" applyFont="1" applyBorder="1" applyAlignment="1">
      <alignment horizontal="left" vertical="center" wrapText="1"/>
    </xf>
    <xf numFmtId="165" fontId="63" fillId="0" borderId="0" xfId="0" applyNumberFormat="1" applyFont="1" applyBorder="1" applyAlignment="1">
      <alignment horizontal="right" vertical="top"/>
    </xf>
    <xf numFmtId="165" fontId="63" fillId="0" borderId="0" xfId="0" applyNumberFormat="1" applyFont="1" applyBorder="1" applyAlignment="1">
      <alignment horizontal="right"/>
    </xf>
    <xf numFmtId="49" fontId="63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66" fontId="30" fillId="0" borderId="27" xfId="0" applyNumberFormat="1" applyFont="1" applyBorder="1" applyAlignment="1">
      <alignment horizontal="left" vertical="center" wrapText="1"/>
    </xf>
    <xf numFmtId="49" fontId="60" fillId="0" borderId="11" xfId="0" applyNumberFormat="1" applyFont="1" applyFill="1" applyBorder="1" applyAlignment="1">
      <alignment horizontal="left" vertical="top" wrapText="1"/>
    </xf>
    <xf numFmtId="49" fontId="63" fillId="0" borderId="11" xfId="0" applyNumberFormat="1" applyFont="1" applyBorder="1" applyAlignment="1">
      <alignment horizontal="justify" vertical="top" wrapText="1"/>
    </xf>
    <xf numFmtId="166" fontId="62" fillId="0" borderId="11" xfId="0" applyNumberFormat="1" applyFont="1" applyBorder="1" applyAlignment="1">
      <alignment horizontal="left" vertical="top" wrapText="1"/>
    </xf>
    <xf numFmtId="49" fontId="63" fillId="33" borderId="11" xfId="0" applyNumberFormat="1" applyFont="1" applyFill="1" applyBorder="1" applyAlignment="1">
      <alignment horizontal="left" vertical="top" wrapText="1"/>
    </xf>
    <xf numFmtId="49" fontId="63" fillId="33" borderId="11" xfId="0" applyNumberFormat="1" applyFont="1" applyFill="1" applyBorder="1" applyAlignment="1">
      <alignment horizontal="center" vertical="top" wrapText="1"/>
    </xf>
    <xf numFmtId="49" fontId="63" fillId="33" borderId="11" xfId="0" applyNumberFormat="1" applyFont="1" applyFill="1" applyBorder="1" applyAlignment="1">
      <alignment horizontal="right" vertical="top" wrapText="1"/>
    </xf>
    <xf numFmtId="165" fontId="63" fillId="33" borderId="11" xfId="0" applyNumberFormat="1" applyFont="1" applyFill="1" applyBorder="1" applyAlignment="1">
      <alignment horizontal="right" vertical="top"/>
    </xf>
    <xf numFmtId="0" fontId="40" fillId="0" borderId="11" xfId="0" applyFont="1" applyFill="1" applyBorder="1" applyAlignment="1">
      <alignment vertical="top"/>
    </xf>
    <xf numFmtId="0" fontId="40" fillId="0" borderId="11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32" fillId="0" borderId="0" xfId="0" applyFont="1" applyAlignment="1">
      <alignment horizontal="left" vertical="top" indent="21"/>
    </xf>
    <xf numFmtId="0" fontId="36" fillId="0" borderId="0" xfId="0" applyFont="1" applyAlignment="1">
      <alignment/>
    </xf>
    <xf numFmtId="0" fontId="33" fillId="0" borderId="0" xfId="0" applyFont="1" applyAlignment="1">
      <alignment horizontal="left" vertical="top" wrapText="1" indent="21"/>
    </xf>
    <xf numFmtId="0" fontId="30" fillId="0" borderId="0" xfId="0" applyFont="1" applyAlignment="1">
      <alignment horizontal="left" vertical="top" wrapText="1" indent="21"/>
    </xf>
    <xf numFmtId="0" fontId="41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0" fontId="32" fillId="0" borderId="11" xfId="0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top"/>
    </xf>
    <xf numFmtId="49" fontId="41" fillId="0" borderId="11" xfId="0" applyNumberFormat="1" applyFont="1" applyBorder="1" applyAlignment="1">
      <alignment vertical="top" wrapText="1"/>
    </xf>
    <xf numFmtId="165" fontId="41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 vertical="top"/>
    </xf>
    <xf numFmtId="49" fontId="36" fillId="0" borderId="11" xfId="0" applyNumberFormat="1" applyFont="1" applyBorder="1" applyAlignment="1">
      <alignment vertical="top" wrapText="1"/>
    </xf>
    <xf numFmtId="165" fontId="36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justify" vertical="top" wrapText="1"/>
    </xf>
    <xf numFmtId="165" fontId="30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wrapText="1"/>
    </xf>
    <xf numFmtId="49" fontId="41" fillId="0" borderId="14" xfId="0" applyNumberFormat="1" applyFont="1" applyBorder="1" applyAlignment="1">
      <alignment horizontal="left" wrapText="1"/>
    </xf>
    <xf numFmtId="165" fontId="41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 horizontal="left" wrapText="1" indent="35"/>
    </xf>
    <xf numFmtId="0" fontId="0" fillId="0" borderId="0" xfId="0" applyFill="1" applyAlignment="1">
      <alignment/>
    </xf>
    <xf numFmtId="0" fontId="33" fillId="0" borderId="0" xfId="0" applyFont="1" applyFill="1" applyAlignment="1">
      <alignment horizontal="left" wrapText="1" indent="35"/>
    </xf>
    <xf numFmtId="0" fontId="31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/>
    </xf>
    <xf numFmtId="0" fontId="30" fillId="0" borderId="11" xfId="0" applyFont="1" applyBorder="1" applyAlignment="1">
      <alignment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165" fontId="30" fillId="0" borderId="11" xfId="0" applyNumberFormat="1" applyFont="1" applyFill="1" applyBorder="1" applyAlignment="1">
      <alignment/>
    </xf>
    <xf numFmtId="164" fontId="30" fillId="0" borderId="11" xfId="0" applyNumberFormat="1" applyFont="1" applyBorder="1" applyAlignment="1">
      <alignment/>
    </xf>
    <xf numFmtId="0" fontId="30" fillId="0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165" fontId="19" fillId="0" borderId="11" xfId="0" applyNumberFormat="1" applyFont="1" applyFill="1" applyBorder="1" applyAlignment="1">
      <alignment wrapText="1"/>
    </xf>
    <xf numFmtId="49" fontId="33" fillId="0" borderId="11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 vertical="center"/>
    </xf>
    <xf numFmtId="0" fontId="30" fillId="0" borderId="19" xfId="0" applyFont="1" applyFill="1" applyBorder="1" applyAlignment="1">
      <alignment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7" xfId="58"/>
    <cellStyle name="Обычный 9" xfId="59"/>
    <cellStyle name="Плохой" xfId="60"/>
    <cellStyle name="Пояснение" xfId="61"/>
    <cellStyle name="Примечание" xfId="62"/>
    <cellStyle name="Примечание 10" xfId="63"/>
    <cellStyle name="Примечание 11" xfId="64"/>
    <cellStyle name="Примечание 12" xfId="65"/>
    <cellStyle name="Примечание 2" xfId="66"/>
    <cellStyle name="Примечание 3" xfId="67"/>
    <cellStyle name="Примечание 4" xfId="68"/>
    <cellStyle name="Примечание 5" xfId="69"/>
    <cellStyle name="Примечание 6" xfId="70"/>
    <cellStyle name="Примечание 7" xfId="71"/>
    <cellStyle name="Примечание 8" xfId="72"/>
    <cellStyle name="Примечание 9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1"/>
  <sheetViews>
    <sheetView workbookViewId="0" topLeftCell="A4">
      <selection activeCell="A4" sqref="A4"/>
    </sheetView>
  </sheetViews>
  <sheetFormatPr defaultColWidth="9.00390625" defaultRowHeight="12.75"/>
  <cols>
    <col min="1" max="1" width="18.125" style="1" customWidth="1"/>
    <col min="2" max="2" width="14.00390625" style="1" customWidth="1"/>
    <col min="3" max="3" width="9.125" style="1" customWidth="1"/>
    <col min="4" max="4" width="38.375" style="1" customWidth="1"/>
    <col min="5" max="5" width="14.125" style="1" customWidth="1"/>
    <col min="6" max="16384" width="9.125" style="1" customWidth="1"/>
  </cols>
  <sheetData>
    <row r="1" ht="12.75" hidden="1"/>
    <row r="2" spans="3:4" ht="15.75" customHeight="1" hidden="1">
      <c r="C2" s="2"/>
      <c r="D2" s="3"/>
    </row>
    <row r="3" spans="3:4" ht="12.75" customHeight="1" hidden="1">
      <c r="C3" s="2"/>
      <c r="D3" s="4"/>
    </row>
    <row r="4" spans="3:5" ht="15" customHeight="1">
      <c r="C4" s="2"/>
      <c r="D4" s="5" t="s">
        <v>0</v>
      </c>
      <c r="E4" s="5"/>
    </row>
    <row r="5" spans="3:5" ht="26.25" customHeight="1">
      <c r="C5" s="2"/>
      <c r="D5" s="5" t="s">
        <v>1</v>
      </c>
      <c r="E5" s="5"/>
    </row>
    <row r="6" spans="3:5" ht="18" customHeight="1">
      <c r="C6" s="2"/>
      <c r="D6" s="6" t="s">
        <v>2</v>
      </c>
      <c r="E6" s="6"/>
    </row>
    <row r="7" spans="3:4" ht="12.75">
      <c r="C7" s="2"/>
      <c r="D7" s="4"/>
    </row>
    <row r="8" spans="1:5" ht="14.25" customHeight="1">
      <c r="A8" s="7" t="s">
        <v>3</v>
      </c>
      <c r="B8" s="7"/>
      <c r="C8" s="7"/>
      <c r="D8" s="7"/>
      <c r="E8" s="7"/>
    </row>
    <row r="9" spans="1:4" ht="15.75" hidden="1">
      <c r="A9" s="8"/>
      <c r="B9" s="8"/>
      <c r="C9" s="8"/>
      <c r="D9" s="8"/>
    </row>
    <row r="10" spans="1:5" ht="12.75">
      <c r="A10" s="9"/>
      <c r="B10" s="9"/>
      <c r="C10" s="9"/>
      <c r="D10" s="9"/>
      <c r="E10" s="10" t="s">
        <v>4</v>
      </c>
    </row>
    <row r="11" spans="1:5" ht="33.75">
      <c r="A11" s="11" t="s">
        <v>5</v>
      </c>
      <c r="B11" s="12" t="s">
        <v>6</v>
      </c>
      <c r="C11" s="13"/>
      <c r="D11" s="14"/>
      <c r="E11" s="11" t="s">
        <v>7</v>
      </c>
    </row>
    <row r="12" spans="1:5" ht="12.75">
      <c r="A12" s="15">
        <v>1</v>
      </c>
      <c r="B12" s="16">
        <v>2</v>
      </c>
      <c r="C12" s="17"/>
      <c r="D12" s="18"/>
      <c r="E12" s="15">
        <v>4</v>
      </c>
    </row>
    <row r="13" spans="1:5" ht="16.5" customHeight="1">
      <c r="A13" s="19" t="s">
        <v>8</v>
      </c>
      <c r="B13" s="20" t="s">
        <v>9</v>
      </c>
      <c r="C13" s="21"/>
      <c r="D13" s="22"/>
      <c r="E13" s="23">
        <f>E14+E19+E24+E29+E34+E38</f>
        <v>421720.1</v>
      </c>
    </row>
    <row r="14" spans="1:5" ht="15" customHeight="1">
      <c r="A14" s="24" t="s">
        <v>10</v>
      </c>
      <c r="B14" s="25" t="s">
        <v>11</v>
      </c>
      <c r="C14" s="26"/>
      <c r="D14" s="27"/>
      <c r="E14" s="28">
        <f>E15</f>
        <v>276712.8</v>
      </c>
    </row>
    <row r="15" spans="1:5" ht="18.75" customHeight="1">
      <c r="A15" s="19" t="s">
        <v>12</v>
      </c>
      <c r="B15" s="29" t="s">
        <v>13</v>
      </c>
      <c r="C15" s="30"/>
      <c r="D15" s="31"/>
      <c r="E15" s="32">
        <f>E16+E17+E18</f>
        <v>276712.8</v>
      </c>
    </row>
    <row r="16" spans="1:5" ht="57" customHeight="1">
      <c r="A16" s="19" t="s">
        <v>14</v>
      </c>
      <c r="B16" s="29" t="s">
        <v>15</v>
      </c>
      <c r="C16" s="30"/>
      <c r="D16" s="31"/>
      <c r="E16" s="32">
        <v>273507</v>
      </c>
    </row>
    <row r="17" spans="1:5" ht="93" customHeight="1">
      <c r="A17" s="19" t="s">
        <v>16</v>
      </c>
      <c r="B17" s="29" t="s">
        <v>17</v>
      </c>
      <c r="C17" s="30"/>
      <c r="D17" s="31"/>
      <c r="E17" s="32">
        <v>2298.3</v>
      </c>
    </row>
    <row r="18" spans="1:5" ht="42" customHeight="1">
      <c r="A18" s="19" t="s">
        <v>18</v>
      </c>
      <c r="B18" s="29" t="s">
        <v>19</v>
      </c>
      <c r="C18" s="30"/>
      <c r="D18" s="31"/>
      <c r="E18" s="32">
        <v>907.5</v>
      </c>
    </row>
    <row r="19" spans="1:5" ht="29.25" customHeight="1">
      <c r="A19" s="24" t="s">
        <v>20</v>
      </c>
      <c r="B19" s="25" t="s">
        <v>21</v>
      </c>
      <c r="C19" s="26"/>
      <c r="D19" s="27"/>
      <c r="E19" s="32">
        <f>E20+E21+E22+E23</f>
        <v>4670.2</v>
      </c>
    </row>
    <row r="20" spans="1:5" ht="52.5" customHeight="1">
      <c r="A20" s="19" t="s">
        <v>22</v>
      </c>
      <c r="B20" s="29" t="s">
        <v>23</v>
      </c>
      <c r="C20" s="33"/>
      <c r="D20" s="34"/>
      <c r="E20" s="32">
        <v>1762.6</v>
      </c>
    </row>
    <row r="21" spans="1:5" ht="65.25" customHeight="1">
      <c r="A21" s="19" t="s">
        <v>24</v>
      </c>
      <c r="B21" s="29" t="s">
        <v>25</v>
      </c>
      <c r="C21" s="33"/>
      <c r="D21" s="34"/>
      <c r="E21" s="32">
        <v>39.7</v>
      </c>
    </row>
    <row r="22" spans="1:5" ht="53.25" customHeight="1">
      <c r="A22" s="19" t="s">
        <v>26</v>
      </c>
      <c r="B22" s="29" t="s">
        <v>27</v>
      </c>
      <c r="C22" s="33"/>
      <c r="D22" s="34"/>
      <c r="E22" s="32">
        <v>3019.5</v>
      </c>
    </row>
    <row r="23" spans="1:5" ht="54.75" customHeight="1">
      <c r="A23" s="19" t="s">
        <v>28</v>
      </c>
      <c r="B23" s="29" t="s">
        <v>29</v>
      </c>
      <c r="C23" s="33"/>
      <c r="D23" s="34"/>
      <c r="E23" s="32">
        <v>-151.6</v>
      </c>
    </row>
    <row r="24" spans="1:5" ht="18.75" customHeight="1">
      <c r="A24" s="35" t="s">
        <v>30</v>
      </c>
      <c r="B24" s="36" t="s">
        <v>31</v>
      </c>
      <c r="C24" s="37"/>
      <c r="D24" s="38"/>
      <c r="E24" s="28">
        <f>E25+E26+E27+E28</f>
        <v>87254.1</v>
      </c>
    </row>
    <row r="25" spans="1:5" ht="20.25" customHeight="1">
      <c r="A25" s="39" t="s">
        <v>32</v>
      </c>
      <c r="B25" s="29" t="s">
        <v>33</v>
      </c>
      <c r="C25" s="30"/>
      <c r="D25" s="31"/>
      <c r="E25" s="32">
        <v>86429.8</v>
      </c>
    </row>
    <row r="26" spans="1:5" ht="30.75" customHeight="1">
      <c r="A26" s="39" t="s">
        <v>34</v>
      </c>
      <c r="B26" s="29" t="s">
        <v>35</v>
      </c>
      <c r="C26" s="30"/>
      <c r="D26" s="31"/>
      <c r="E26" s="32">
        <v>16.3</v>
      </c>
    </row>
    <row r="27" spans="1:5" ht="21" customHeight="1">
      <c r="A27" s="39" t="s">
        <v>36</v>
      </c>
      <c r="B27" s="40" t="s">
        <v>37</v>
      </c>
      <c r="C27" s="41"/>
      <c r="D27" s="42"/>
      <c r="E27" s="32">
        <v>142.3</v>
      </c>
    </row>
    <row r="28" spans="1:5" ht="32.25" customHeight="1">
      <c r="A28" s="39" t="s">
        <v>38</v>
      </c>
      <c r="B28" s="43" t="s">
        <v>39</v>
      </c>
      <c r="C28" s="44"/>
      <c r="D28" s="45"/>
      <c r="E28" s="32">
        <v>665.7</v>
      </c>
    </row>
    <row r="29" spans="1:5" ht="18" customHeight="1">
      <c r="A29" s="35" t="s">
        <v>40</v>
      </c>
      <c r="B29" s="36" t="s">
        <v>41</v>
      </c>
      <c r="C29" s="37"/>
      <c r="D29" s="38"/>
      <c r="E29" s="28">
        <f>E30+E31</f>
        <v>42482.1</v>
      </c>
    </row>
    <row r="30" spans="1:5" ht="40.5" customHeight="1">
      <c r="A30" s="39" t="s">
        <v>42</v>
      </c>
      <c r="B30" s="29" t="s">
        <v>43</v>
      </c>
      <c r="C30" s="30"/>
      <c r="D30" s="31"/>
      <c r="E30" s="32">
        <v>15136.4</v>
      </c>
    </row>
    <row r="31" spans="1:5" ht="15.75" customHeight="1">
      <c r="A31" s="19" t="s">
        <v>44</v>
      </c>
      <c r="B31" s="29" t="s">
        <v>45</v>
      </c>
      <c r="C31" s="30"/>
      <c r="D31" s="31"/>
      <c r="E31" s="32">
        <f>E32+E33</f>
        <v>27345.699999999997</v>
      </c>
    </row>
    <row r="32" spans="1:5" ht="38.25" customHeight="1">
      <c r="A32" s="19" t="s">
        <v>46</v>
      </c>
      <c r="B32" s="29" t="s">
        <v>47</v>
      </c>
      <c r="C32" s="30"/>
      <c r="D32" s="31"/>
      <c r="E32" s="32">
        <v>6567.9</v>
      </c>
    </row>
    <row r="33" spans="1:5" ht="39.75" customHeight="1">
      <c r="A33" s="19" t="s">
        <v>48</v>
      </c>
      <c r="B33" s="29" t="s">
        <v>49</v>
      </c>
      <c r="C33" s="30"/>
      <c r="D33" s="31"/>
      <c r="E33" s="32">
        <v>20777.8</v>
      </c>
    </row>
    <row r="34" spans="1:5" ht="18" customHeight="1">
      <c r="A34" s="24" t="s">
        <v>50</v>
      </c>
      <c r="B34" s="46" t="s">
        <v>51</v>
      </c>
      <c r="C34" s="47"/>
      <c r="D34" s="48"/>
      <c r="E34" s="49">
        <f>E35+E36+E37</f>
        <v>10602.2</v>
      </c>
    </row>
    <row r="35" spans="1:5" ht="40.5" customHeight="1">
      <c r="A35" s="19" t="s">
        <v>52</v>
      </c>
      <c r="B35" s="40" t="s">
        <v>53</v>
      </c>
      <c r="C35" s="41"/>
      <c r="D35" s="42"/>
      <c r="E35" s="32">
        <v>10392.2</v>
      </c>
    </row>
    <row r="36" spans="1:5" ht="25.5" customHeight="1">
      <c r="A36" s="19" t="s">
        <v>54</v>
      </c>
      <c r="B36" s="40" t="s">
        <v>55</v>
      </c>
      <c r="C36" s="41"/>
      <c r="D36" s="42"/>
      <c r="E36" s="32">
        <v>153</v>
      </c>
    </row>
    <row r="37" spans="1:5" ht="72.75" customHeight="1">
      <c r="A37" s="50" t="s">
        <v>56</v>
      </c>
      <c r="B37" s="51" t="s">
        <v>57</v>
      </c>
      <c r="C37" s="52"/>
      <c r="D37" s="53"/>
      <c r="E37" s="32">
        <v>57</v>
      </c>
    </row>
    <row r="38" spans="1:5" s="55" customFormat="1" ht="27" customHeight="1">
      <c r="A38" s="24" t="s">
        <v>58</v>
      </c>
      <c r="B38" s="46" t="s">
        <v>59</v>
      </c>
      <c r="C38" s="47"/>
      <c r="D38" s="48"/>
      <c r="E38" s="54">
        <v>-1.3</v>
      </c>
    </row>
    <row r="39" spans="1:5" s="55" customFormat="1" ht="16.5" customHeight="1" hidden="1">
      <c r="A39" s="19" t="s">
        <v>60</v>
      </c>
      <c r="B39" s="40" t="s">
        <v>61</v>
      </c>
      <c r="C39" s="41"/>
      <c r="D39" s="42"/>
      <c r="E39" s="32"/>
    </row>
    <row r="40" spans="1:5" ht="17.25" customHeight="1" hidden="1">
      <c r="A40" s="19" t="s">
        <v>62</v>
      </c>
      <c r="B40" s="40" t="s">
        <v>63</v>
      </c>
      <c r="C40" s="41"/>
      <c r="D40" s="42"/>
      <c r="E40" s="32"/>
    </row>
    <row r="41" spans="1:5" ht="17.25" customHeight="1" hidden="1">
      <c r="A41" s="19"/>
      <c r="B41" s="40" t="s">
        <v>64</v>
      </c>
      <c r="C41" s="41"/>
      <c r="D41" s="42"/>
      <c r="E41" s="32"/>
    </row>
    <row r="42" spans="1:5" ht="16.5" customHeight="1">
      <c r="A42" s="56"/>
      <c r="B42" s="20" t="s">
        <v>65</v>
      </c>
      <c r="C42" s="21"/>
      <c r="D42" s="22"/>
      <c r="E42" s="49">
        <f>E43+E47+E52+E55+E59+E75</f>
        <v>186402.5</v>
      </c>
    </row>
    <row r="43" spans="1:5" ht="37.5" customHeight="1">
      <c r="A43" s="24" t="s">
        <v>66</v>
      </c>
      <c r="B43" s="25" t="s">
        <v>67</v>
      </c>
      <c r="C43" s="26"/>
      <c r="D43" s="27"/>
      <c r="E43" s="57">
        <f>E44+E45+E46</f>
        <v>78315.4</v>
      </c>
    </row>
    <row r="44" spans="1:5" ht="64.5" customHeight="1">
      <c r="A44" s="39" t="s">
        <v>68</v>
      </c>
      <c r="B44" s="58" t="s">
        <v>69</v>
      </c>
      <c r="C44" s="59"/>
      <c r="D44" s="60"/>
      <c r="E44" s="32">
        <v>28316.8</v>
      </c>
    </row>
    <row r="45" spans="1:5" ht="51" customHeight="1">
      <c r="A45" s="39" t="s">
        <v>70</v>
      </c>
      <c r="B45" s="58" t="s">
        <v>71</v>
      </c>
      <c r="C45" s="59"/>
      <c r="D45" s="60"/>
      <c r="E45" s="32">
        <v>960.6</v>
      </c>
    </row>
    <row r="46" spans="1:5" ht="63" customHeight="1">
      <c r="A46" s="19" t="s">
        <v>72</v>
      </c>
      <c r="B46" s="40" t="s">
        <v>73</v>
      </c>
      <c r="C46" s="41"/>
      <c r="D46" s="42"/>
      <c r="E46" s="32">
        <v>49038</v>
      </c>
    </row>
    <row r="47" spans="1:5" ht="17.25" customHeight="1">
      <c r="A47" s="24" t="s">
        <v>74</v>
      </c>
      <c r="B47" s="25" t="s">
        <v>75</v>
      </c>
      <c r="C47" s="26"/>
      <c r="D47" s="27"/>
      <c r="E47" s="28">
        <f>E48+E49+E50+E51</f>
        <v>1959.1</v>
      </c>
    </row>
    <row r="48" spans="1:5" ht="26.25" customHeight="1">
      <c r="A48" s="19" t="s">
        <v>76</v>
      </c>
      <c r="B48" s="40" t="s">
        <v>77</v>
      </c>
      <c r="C48" s="41"/>
      <c r="D48" s="42"/>
      <c r="E48" s="61">
        <v>153.8</v>
      </c>
    </row>
    <row r="49" spans="1:5" ht="26.25" customHeight="1">
      <c r="A49" s="19" t="s">
        <v>78</v>
      </c>
      <c r="B49" s="40" t="s">
        <v>79</v>
      </c>
      <c r="C49" s="41"/>
      <c r="D49" s="42"/>
      <c r="E49" s="61">
        <v>109.4</v>
      </c>
    </row>
    <row r="50" spans="1:5" ht="17.25" customHeight="1">
      <c r="A50" s="19" t="s">
        <v>80</v>
      </c>
      <c r="B50" s="40" t="s">
        <v>81</v>
      </c>
      <c r="C50" s="41"/>
      <c r="D50" s="42"/>
      <c r="E50" s="61">
        <v>581.9</v>
      </c>
    </row>
    <row r="51" spans="1:5" ht="17.25" customHeight="1">
      <c r="A51" s="19" t="s">
        <v>82</v>
      </c>
      <c r="B51" s="40" t="s">
        <v>83</v>
      </c>
      <c r="C51" s="41"/>
      <c r="D51" s="42"/>
      <c r="E51" s="61">
        <v>1114</v>
      </c>
    </row>
    <row r="52" spans="1:5" ht="26.25" customHeight="1">
      <c r="A52" s="24" t="s">
        <v>84</v>
      </c>
      <c r="B52" s="62" t="s">
        <v>85</v>
      </c>
      <c r="C52" s="63"/>
      <c r="D52" s="64"/>
      <c r="E52" s="28">
        <f>E54+E53</f>
        <v>8733.300000000001</v>
      </c>
    </row>
    <row r="53" spans="1:5" ht="26.25" customHeight="1">
      <c r="A53" s="39" t="s">
        <v>86</v>
      </c>
      <c r="B53" s="43" t="s">
        <v>87</v>
      </c>
      <c r="C53" s="44"/>
      <c r="D53" s="45"/>
      <c r="E53" s="61">
        <v>258.1</v>
      </c>
    </row>
    <row r="54" spans="1:5" ht="18.75" customHeight="1">
      <c r="A54" s="39" t="s">
        <v>88</v>
      </c>
      <c r="B54" s="43" t="s">
        <v>89</v>
      </c>
      <c r="C54" s="44"/>
      <c r="D54" s="45"/>
      <c r="E54" s="32">
        <v>8475.2</v>
      </c>
    </row>
    <row r="55" spans="1:5" ht="24.75" customHeight="1">
      <c r="A55" s="24" t="s">
        <v>90</v>
      </c>
      <c r="B55" s="25" t="s">
        <v>91</v>
      </c>
      <c r="C55" s="26"/>
      <c r="D55" s="27"/>
      <c r="E55" s="28">
        <f>E56+E57+E58</f>
        <v>89007.6</v>
      </c>
    </row>
    <row r="56" spans="1:5" ht="66" customHeight="1">
      <c r="A56" s="39" t="s">
        <v>92</v>
      </c>
      <c r="B56" s="40" t="s">
        <v>93</v>
      </c>
      <c r="C56" s="41"/>
      <c r="D56" s="42"/>
      <c r="E56" s="32">
        <v>28997.2</v>
      </c>
    </row>
    <row r="57" spans="1:5" ht="38.25" customHeight="1">
      <c r="A57" s="19" t="s">
        <v>94</v>
      </c>
      <c r="B57" s="40" t="s">
        <v>95</v>
      </c>
      <c r="C57" s="41"/>
      <c r="D57" s="42"/>
      <c r="E57" s="32">
        <v>20991.5</v>
      </c>
    </row>
    <row r="58" spans="1:5" ht="39.75" customHeight="1">
      <c r="A58" s="19" t="s">
        <v>96</v>
      </c>
      <c r="B58" s="40" t="s">
        <v>97</v>
      </c>
      <c r="C58" s="41"/>
      <c r="D58" s="42"/>
      <c r="E58" s="32">
        <v>39018.9</v>
      </c>
    </row>
    <row r="59" spans="1:5" ht="18" customHeight="1">
      <c r="A59" s="24" t="s">
        <v>98</v>
      </c>
      <c r="B59" s="25" t="s">
        <v>99</v>
      </c>
      <c r="C59" s="26"/>
      <c r="D59" s="27"/>
      <c r="E59" s="49">
        <f>E60+E61+E62+E63+E64+E68+E69+E70+E71+E72+E73+E74</f>
        <v>8390.3</v>
      </c>
    </row>
    <row r="60" spans="1:5" ht="52.5" customHeight="1">
      <c r="A60" s="19" t="s">
        <v>100</v>
      </c>
      <c r="B60" s="43" t="s">
        <v>101</v>
      </c>
      <c r="C60" s="44"/>
      <c r="D60" s="45"/>
      <c r="E60" s="32">
        <v>149.8</v>
      </c>
    </row>
    <row r="61" spans="1:5" ht="39" customHeight="1">
      <c r="A61" s="19" t="s">
        <v>102</v>
      </c>
      <c r="B61" s="40" t="s">
        <v>103</v>
      </c>
      <c r="C61" s="41"/>
      <c r="D61" s="42"/>
      <c r="E61" s="32">
        <v>65.9</v>
      </c>
    </row>
    <row r="62" spans="1:5" ht="54.75" customHeight="1">
      <c r="A62" s="19" t="s">
        <v>104</v>
      </c>
      <c r="B62" s="40" t="s">
        <v>105</v>
      </c>
      <c r="C62" s="41"/>
      <c r="D62" s="42"/>
      <c r="E62" s="32">
        <v>258.6</v>
      </c>
    </row>
    <row r="63" spans="1:5" ht="48" customHeight="1">
      <c r="A63" s="19" t="s">
        <v>106</v>
      </c>
      <c r="B63" s="40" t="s">
        <v>107</v>
      </c>
      <c r="C63" s="65"/>
      <c r="D63" s="66"/>
      <c r="E63" s="32">
        <v>1</v>
      </c>
    </row>
    <row r="64" spans="1:5" ht="90.75" customHeight="1">
      <c r="A64" s="39" t="s">
        <v>108</v>
      </c>
      <c r="B64" s="40" t="s">
        <v>109</v>
      </c>
      <c r="C64" s="41"/>
      <c r="D64" s="42"/>
      <c r="E64" s="32">
        <f>E65+E66+E67</f>
        <v>371.6</v>
      </c>
    </row>
    <row r="65" spans="1:5" ht="33.75" customHeight="1">
      <c r="A65" s="39" t="s">
        <v>110</v>
      </c>
      <c r="B65" s="40" t="s">
        <v>111</v>
      </c>
      <c r="C65" s="65"/>
      <c r="D65" s="66"/>
      <c r="E65" s="32">
        <v>24</v>
      </c>
    </row>
    <row r="66" spans="1:5" ht="27.75" customHeight="1">
      <c r="A66" s="19" t="s">
        <v>112</v>
      </c>
      <c r="B66" s="40" t="s">
        <v>113</v>
      </c>
      <c r="C66" s="41"/>
      <c r="D66" s="42"/>
      <c r="E66" s="32">
        <v>290.8</v>
      </c>
    </row>
    <row r="67" spans="1:5" ht="30" customHeight="1">
      <c r="A67" s="19" t="s">
        <v>114</v>
      </c>
      <c r="B67" s="40" t="s">
        <v>115</v>
      </c>
      <c r="C67" s="41"/>
      <c r="D67" s="42"/>
      <c r="E67" s="32">
        <v>56.8</v>
      </c>
    </row>
    <row r="68" spans="1:5" ht="42.75" customHeight="1">
      <c r="A68" s="19" t="s">
        <v>116</v>
      </c>
      <c r="B68" s="40" t="s">
        <v>117</v>
      </c>
      <c r="C68" s="41"/>
      <c r="D68" s="42"/>
      <c r="E68" s="32">
        <v>1980.9</v>
      </c>
    </row>
    <row r="69" spans="1:5" ht="44.25" customHeight="1">
      <c r="A69" s="19" t="s">
        <v>118</v>
      </c>
      <c r="B69" s="40" t="s">
        <v>119</v>
      </c>
      <c r="C69" s="65"/>
      <c r="D69" s="66"/>
      <c r="E69" s="32">
        <v>10</v>
      </c>
    </row>
    <row r="70" spans="1:5" ht="38.25" customHeight="1">
      <c r="A70" s="19" t="s">
        <v>120</v>
      </c>
      <c r="B70" s="40" t="s">
        <v>121</v>
      </c>
      <c r="C70" s="65"/>
      <c r="D70" s="66"/>
      <c r="E70" s="32">
        <v>0.5</v>
      </c>
    </row>
    <row r="71" spans="1:5" ht="43.5" customHeight="1">
      <c r="A71" s="19" t="s">
        <v>122</v>
      </c>
      <c r="B71" s="40" t="s">
        <v>123</v>
      </c>
      <c r="C71" s="41"/>
      <c r="D71" s="42"/>
      <c r="E71" s="67">
        <v>858.7</v>
      </c>
    </row>
    <row r="72" spans="1:5" ht="39.75" customHeight="1">
      <c r="A72" s="19" t="s">
        <v>124</v>
      </c>
      <c r="B72" s="40" t="s">
        <v>125</v>
      </c>
      <c r="C72" s="41"/>
      <c r="D72" s="42"/>
      <c r="E72" s="32">
        <v>58.4</v>
      </c>
    </row>
    <row r="73" spans="1:5" ht="51" customHeight="1">
      <c r="A73" s="19" t="s">
        <v>126</v>
      </c>
      <c r="B73" s="40" t="s">
        <v>127</v>
      </c>
      <c r="C73" s="65"/>
      <c r="D73" s="66"/>
      <c r="E73" s="32">
        <v>1602.9</v>
      </c>
    </row>
    <row r="74" spans="1:5" ht="28.5" customHeight="1">
      <c r="A74" s="19" t="s">
        <v>128</v>
      </c>
      <c r="B74" s="40" t="s">
        <v>129</v>
      </c>
      <c r="C74" s="41"/>
      <c r="D74" s="42"/>
      <c r="E74" s="32">
        <v>3032</v>
      </c>
    </row>
    <row r="75" spans="1:5" ht="16.5" customHeight="1">
      <c r="A75" s="24" t="s">
        <v>130</v>
      </c>
      <c r="B75" s="46" t="s">
        <v>131</v>
      </c>
      <c r="C75" s="47"/>
      <c r="D75" s="48"/>
      <c r="E75" s="49">
        <f>+E76</f>
        <v>-3.2</v>
      </c>
    </row>
    <row r="76" spans="1:5" ht="21" customHeight="1">
      <c r="A76" s="19" t="s">
        <v>132</v>
      </c>
      <c r="B76" s="40" t="s">
        <v>133</v>
      </c>
      <c r="C76" s="41"/>
      <c r="D76" s="42"/>
      <c r="E76" s="32">
        <v>-3.2</v>
      </c>
    </row>
    <row r="77" spans="1:5" ht="16.5" customHeight="1">
      <c r="A77" s="56"/>
      <c r="B77" s="20" t="s">
        <v>134</v>
      </c>
      <c r="C77" s="21"/>
      <c r="D77" s="22"/>
      <c r="E77" s="68">
        <f>E42+E13</f>
        <v>608122.6</v>
      </c>
    </row>
    <row r="78" spans="1:5" ht="16.5" customHeight="1">
      <c r="A78" s="39" t="s">
        <v>135</v>
      </c>
      <c r="B78" s="69" t="s">
        <v>136</v>
      </c>
      <c r="C78" s="69"/>
      <c r="D78" s="69"/>
      <c r="E78" s="49">
        <f>E79+E117</f>
        <v>1384324.9000000001</v>
      </c>
    </row>
    <row r="79" spans="1:5" ht="27" customHeight="1">
      <c r="A79" s="39" t="s">
        <v>137</v>
      </c>
      <c r="B79" s="69" t="s">
        <v>138</v>
      </c>
      <c r="C79" s="69"/>
      <c r="D79" s="69"/>
      <c r="E79" s="49">
        <f>E80+E83+E97+E111</f>
        <v>1394196.3</v>
      </c>
    </row>
    <row r="80" spans="1:5" ht="27" customHeight="1">
      <c r="A80" s="70" t="s">
        <v>139</v>
      </c>
      <c r="B80" s="71" t="s">
        <v>140</v>
      </c>
      <c r="C80" s="72"/>
      <c r="D80" s="73"/>
      <c r="E80" s="49">
        <f>E81+E82</f>
        <v>116834</v>
      </c>
    </row>
    <row r="81" spans="1:5" ht="28.5" customHeight="1">
      <c r="A81" s="39" t="s">
        <v>141</v>
      </c>
      <c r="B81" s="40" t="s">
        <v>142</v>
      </c>
      <c r="C81" s="41"/>
      <c r="D81" s="42"/>
      <c r="E81" s="74">
        <v>2162</v>
      </c>
    </row>
    <row r="82" spans="1:5" ht="28.5" customHeight="1">
      <c r="A82" s="39" t="s">
        <v>143</v>
      </c>
      <c r="B82" s="40" t="s">
        <v>144</v>
      </c>
      <c r="C82" s="41"/>
      <c r="D82" s="42"/>
      <c r="E82" s="74">
        <v>114672</v>
      </c>
    </row>
    <row r="83" spans="1:5" ht="28.5" customHeight="1">
      <c r="A83" s="39" t="s">
        <v>145</v>
      </c>
      <c r="B83" s="75" t="s">
        <v>146</v>
      </c>
      <c r="C83" s="76"/>
      <c r="D83" s="77"/>
      <c r="E83" s="49">
        <f>E84+E85+E86+E87+E88+E89+E90</f>
        <v>762417.6000000001</v>
      </c>
    </row>
    <row r="84" spans="1:5" ht="28.5" customHeight="1">
      <c r="A84" s="39" t="s">
        <v>147</v>
      </c>
      <c r="B84" s="78" t="s">
        <v>148</v>
      </c>
      <c r="C84" s="79"/>
      <c r="D84" s="80"/>
      <c r="E84" s="74">
        <v>1029</v>
      </c>
    </row>
    <row r="85" spans="1:5" ht="42" customHeight="1">
      <c r="A85" s="39" t="s">
        <v>149</v>
      </c>
      <c r="B85" s="78" t="s">
        <v>150</v>
      </c>
      <c r="C85" s="79"/>
      <c r="D85" s="80"/>
      <c r="E85" s="74">
        <v>43431</v>
      </c>
    </row>
    <row r="86" spans="1:5" ht="28.5" customHeight="1">
      <c r="A86" s="39" t="s">
        <v>151</v>
      </c>
      <c r="B86" s="78" t="s">
        <v>152</v>
      </c>
      <c r="C86" s="79"/>
      <c r="D86" s="80"/>
      <c r="E86" s="74">
        <v>656</v>
      </c>
    </row>
    <row r="87" spans="1:5" ht="64.5" customHeight="1">
      <c r="A87" s="39" t="s">
        <v>153</v>
      </c>
      <c r="B87" s="78" t="s">
        <v>154</v>
      </c>
      <c r="C87" s="79"/>
      <c r="D87" s="80"/>
      <c r="E87" s="74">
        <v>672909.2</v>
      </c>
    </row>
    <row r="88" spans="1:5" ht="57.75" customHeight="1">
      <c r="A88" s="39" t="s">
        <v>155</v>
      </c>
      <c r="B88" s="78" t="s">
        <v>156</v>
      </c>
      <c r="C88" s="79"/>
      <c r="D88" s="80"/>
      <c r="E88" s="74">
        <v>0.3</v>
      </c>
    </row>
    <row r="89" spans="1:5" ht="32.25" customHeight="1">
      <c r="A89" s="39" t="s">
        <v>157</v>
      </c>
      <c r="B89" s="78" t="s">
        <v>158</v>
      </c>
      <c r="C89" s="79"/>
      <c r="D89" s="80"/>
      <c r="E89" s="74">
        <v>18372.8</v>
      </c>
    </row>
    <row r="90" spans="1:5" ht="24" customHeight="1">
      <c r="A90" s="70" t="s">
        <v>159</v>
      </c>
      <c r="B90" s="81" t="s">
        <v>160</v>
      </c>
      <c r="C90" s="82"/>
      <c r="D90" s="83"/>
      <c r="E90" s="49">
        <f>E91+E92+E93+E94+E95+E96</f>
        <v>26019.300000000003</v>
      </c>
    </row>
    <row r="91" spans="1:5" ht="41.25" customHeight="1">
      <c r="A91" s="39" t="s">
        <v>159</v>
      </c>
      <c r="B91" s="78" t="s">
        <v>161</v>
      </c>
      <c r="C91" s="79"/>
      <c r="D91" s="80"/>
      <c r="E91" s="74">
        <v>3299.2</v>
      </c>
    </row>
    <row r="92" spans="1:5" ht="29.25" customHeight="1">
      <c r="A92" s="39" t="s">
        <v>159</v>
      </c>
      <c r="B92" s="78" t="s">
        <v>162</v>
      </c>
      <c r="C92" s="79"/>
      <c r="D92" s="80"/>
      <c r="E92" s="74">
        <v>16894.1</v>
      </c>
    </row>
    <row r="93" spans="1:5" ht="29.25" customHeight="1">
      <c r="A93" s="39" t="s">
        <v>159</v>
      </c>
      <c r="B93" s="78" t="s">
        <v>163</v>
      </c>
      <c r="C93" s="79"/>
      <c r="D93" s="80"/>
      <c r="E93" s="74">
        <v>1078</v>
      </c>
    </row>
    <row r="94" spans="1:5" ht="45" customHeight="1">
      <c r="A94" s="39" t="s">
        <v>159</v>
      </c>
      <c r="B94" s="78" t="s">
        <v>164</v>
      </c>
      <c r="C94" s="79"/>
      <c r="D94" s="80"/>
      <c r="E94" s="74">
        <v>4192.6</v>
      </c>
    </row>
    <row r="95" spans="1:5" ht="34.5" customHeight="1">
      <c r="A95" s="39" t="s">
        <v>159</v>
      </c>
      <c r="B95" s="78" t="s">
        <v>165</v>
      </c>
      <c r="C95" s="79"/>
      <c r="D95" s="80"/>
      <c r="E95" s="74">
        <v>481.5</v>
      </c>
    </row>
    <row r="96" spans="1:5" ht="51.75" customHeight="1">
      <c r="A96" s="39" t="s">
        <v>159</v>
      </c>
      <c r="B96" s="78" t="s">
        <v>166</v>
      </c>
      <c r="C96" s="79"/>
      <c r="D96" s="80"/>
      <c r="E96" s="74">
        <v>73.9</v>
      </c>
    </row>
    <row r="97" spans="1:5" ht="28.5" customHeight="1">
      <c r="A97" s="70" t="s">
        <v>167</v>
      </c>
      <c r="B97" s="81" t="s">
        <v>168</v>
      </c>
      <c r="C97" s="82"/>
      <c r="D97" s="83"/>
      <c r="E97" s="49">
        <f>E98+E99+E100+E101</f>
        <v>136217.6</v>
      </c>
    </row>
    <row r="98" spans="1:5" ht="57.75" customHeight="1">
      <c r="A98" s="39" t="s">
        <v>169</v>
      </c>
      <c r="B98" s="78" t="s">
        <v>170</v>
      </c>
      <c r="C98" s="84"/>
      <c r="D98" s="85"/>
      <c r="E98" s="32">
        <v>13475.7</v>
      </c>
    </row>
    <row r="99" spans="1:5" ht="44.25" customHeight="1">
      <c r="A99" s="39" t="s">
        <v>171</v>
      </c>
      <c r="B99" s="78" t="s">
        <v>172</v>
      </c>
      <c r="C99" s="84"/>
      <c r="D99" s="85"/>
      <c r="E99" s="32">
        <v>23936.6</v>
      </c>
    </row>
    <row r="100" spans="1:5" ht="58.5" customHeight="1">
      <c r="A100" s="39" t="s">
        <v>173</v>
      </c>
      <c r="B100" s="78" t="s">
        <v>174</v>
      </c>
      <c r="C100" s="84"/>
      <c r="D100" s="85"/>
      <c r="E100" s="32">
        <v>27152.6</v>
      </c>
    </row>
    <row r="101" spans="1:5" ht="21.75" customHeight="1">
      <c r="A101" s="39" t="s">
        <v>175</v>
      </c>
      <c r="B101" s="81" t="s">
        <v>176</v>
      </c>
      <c r="C101" s="82"/>
      <c r="D101" s="83"/>
      <c r="E101" s="49">
        <f>E102+E103+E104+E105+E106+E107+E108+E109+E110</f>
        <v>71652.7</v>
      </c>
    </row>
    <row r="102" spans="1:5" ht="28.5" customHeight="1">
      <c r="A102" s="39" t="s">
        <v>175</v>
      </c>
      <c r="B102" s="78" t="s">
        <v>177</v>
      </c>
      <c r="C102" s="86"/>
      <c r="D102" s="87"/>
      <c r="E102" s="32">
        <v>525.3</v>
      </c>
    </row>
    <row r="103" spans="1:5" ht="41.25" customHeight="1">
      <c r="A103" s="39" t="s">
        <v>175</v>
      </c>
      <c r="B103" s="43" t="s">
        <v>178</v>
      </c>
      <c r="C103" s="88"/>
      <c r="D103" s="89"/>
      <c r="E103" s="32">
        <v>1543</v>
      </c>
    </row>
    <row r="104" spans="1:5" ht="42" customHeight="1">
      <c r="A104" s="39" t="s">
        <v>175</v>
      </c>
      <c r="B104" s="43" t="s">
        <v>179</v>
      </c>
      <c r="C104" s="88"/>
      <c r="D104" s="89"/>
      <c r="E104" s="32">
        <v>2087.3</v>
      </c>
    </row>
    <row r="105" spans="1:5" ht="79.5" customHeight="1">
      <c r="A105" s="39" t="s">
        <v>175</v>
      </c>
      <c r="B105" s="90" t="s">
        <v>180</v>
      </c>
      <c r="C105" s="65"/>
      <c r="D105" s="66"/>
      <c r="E105" s="32">
        <v>514.3</v>
      </c>
    </row>
    <row r="106" spans="1:5" ht="31.5" customHeight="1">
      <c r="A106" s="39" t="s">
        <v>175</v>
      </c>
      <c r="B106" s="43" t="s">
        <v>181</v>
      </c>
      <c r="C106" s="65"/>
      <c r="D106" s="66"/>
      <c r="E106" s="32">
        <v>491.8</v>
      </c>
    </row>
    <row r="107" spans="1:5" ht="40.5" customHeight="1">
      <c r="A107" s="39" t="s">
        <v>175</v>
      </c>
      <c r="B107" s="43" t="s">
        <v>182</v>
      </c>
      <c r="C107" s="65"/>
      <c r="D107" s="66"/>
      <c r="E107" s="32">
        <v>3415.1</v>
      </c>
    </row>
    <row r="108" spans="1:5" ht="51.75" customHeight="1">
      <c r="A108" s="39" t="s">
        <v>175</v>
      </c>
      <c r="B108" s="43" t="s">
        <v>183</v>
      </c>
      <c r="C108" s="65"/>
      <c r="D108" s="66"/>
      <c r="E108" s="32">
        <v>59933.8</v>
      </c>
    </row>
    <row r="109" spans="1:5" ht="56.25" customHeight="1">
      <c r="A109" s="39" t="s">
        <v>175</v>
      </c>
      <c r="B109" s="43" t="s">
        <v>184</v>
      </c>
      <c r="C109" s="65"/>
      <c r="D109" s="66"/>
      <c r="E109" s="32">
        <v>1657.2</v>
      </c>
    </row>
    <row r="110" spans="1:5" ht="33.75" customHeight="1">
      <c r="A110" s="39" t="s">
        <v>175</v>
      </c>
      <c r="B110" s="43" t="s">
        <v>185</v>
      </c>
      <c r="C110" s="65"/>
      <c r="D110" s="66"/>
      <c r="E110" s="32">
        <v>1484.9</v>
      </c>
    </row>
    <row r="111" spans="1:5" ht="22.5" customHeight="1">
      <c r="A111" s="70" t="s">
        <v>186</v>
      </c>
      <c r="B111" s="91" t="s">
        <v>187</v>
      </c>
      <c r="C111" s="92"/>
      <c r="D111" s="93"/>
      <c r="E111" s="49">
        <f>E112</f>
        <v>378727.1</v>
      </c>
    </row>
    <row r="112" spans="1:5" ht="29.25" customHeight="1">
      <c r="A112" s="70" t="s">
        <v>188</v>
      </c>
      <c r="B112" s="91" t="s">
        <v>189</v>
      </c>
      <c r="C112" s="92"/>
      <c r="D112" s="93"/>
      <c r="E112" s="49">
        <f>E113+E114+E115+E116</f>
        <v>378727.1</v>
      </c>
    </row>
    <row r="113" spans="1:5" ht="94.5" customHeight="1">
      <c r="A113" s="39" t="s">
        <v>188</v>
      </c>
      <c r="B113" s="43" t="s">
        <v>190</v>
      </c>
      <c r="C113" s="65"/>
      <c r="D113" s="66"/>
      <c r="E113" s="32">
        <v>251077.4</v>
      </c>
    </row>
    <row r="114" spans="1:5" ht="57" customHeight="1">
      <c r="A114" s="39" t="s">
        <v>188</v>
      </c>
      <c r="B114" s="43" t="s">
        <v>191</v>
      </c>
      <c r="C114" s="65"/>
      <c r="D114" s="66"/>
      <c r="E114" s="32">
        <v>113818.6</v>
      </c>
    </row>
    <row r="115" spans="1:5" ht="42.75" customHeight="1">
      <c r="A115" s="39" t="s">
        <v>188</v>
      </c>
      <c r="B115" s="43" t="s">
        <v>192</v>
      </c>
      <c r="C115" s="65"/>
      <c r="D115" s="66"/>
      <c r="E115" s="32">
        <v>11226.8</v>
      </c>
    </row>
    <row r="116" spans="1:5" ht="42.75" customHeight="1">
      <c r="A116" s="39" t="s">
        <v>188</v>
      </c>
      <c r="B116" s="43" t="s">
        <v>193</v>
      </c>
      <c r="C116" s="65"/>
      <c r="D116" s="66"/>
      <c r="E116" s="32">
        <v>2604.3</v>
      </c>
    </row>
    <row r="117" spans="1:5" ht="35.25" customHeight="1">
      <c r="A117" s="70" t="s">
        <v>194</v>
      </c>
      <c r="B117" s="94" t="s">
        <v>195</v>
      </c>
      <c r="C117" s="95"/>
      <c r="D117" s="96"/>
      <c r="E117" s="49">
        <f>E118</f>
        <v>-9871.4</v>
      </c>
    </row>
    <row r="118" spans="1:5" ht="42" customHeight="1">
      <c r="A118" s="39" t="s">
        <v>196</v>
      </c>
      <c r="B118" s="43" t="s">
        <v>197</v>
      </c>
      <c r="C118" s="88"/>
      <c r="D118" s="89"/>
      <c r="E118" s="32">
        <v>-9871.4</v>
      </c>
    </row>
    <row r="119" spans="1:5" ht="12.75" customHeight="1">
      <c r="A119" s="75" t="s">
        <v>198</v>
      </c>
      <c r="B119" s="76"/>
      <c r="C119" s="76"/>
      <c r="D119" s="77"/>
      <c r="E119" s="97">
        <f>E78+E77</f>
        <v>1992447.5</v>
      </c>
    </row>
    <row r="121" ht="12.75">
      <c r="D121" s="98"/>
    </row>
  </sheetData>
  <sheetProtection/>
  <mergeCells count="115">
    <mergeCell ref="A119:D119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D4:E4"/>
    <mergeCell ref="D5:E5"/>
    <mergeCell ref="D6:E6"/>
    <mergeCell ref="A8:E8"/>
    <mergeCell ref="A9:D9"/>
    <mergeCell ref="A10:D1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92" r:id="rId1"/>
  <headerFooter differentFirst="1">
    <oddHeader>&amp;C&amp;"Times New Roman,обычный"&amp;8&amp;P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A1" sqref="A1"/>
    </sheetView>
  </sheetViews>
  <sheetFormatPr defaultColWidth="9.00390625" defaultRowHeight="12.75"/>
  <cols>
    <col min="1" max="1" width="7.125" style="99" customWidth="1"/>
    <col min="2" max="2" width="73.25390625" style="99" customWidth="1"/>
    <col min="3" max="3" width="15.75390625" style="99" customWidth="1"/>
    <col min="4" max="16384" width="9.125" style="99" customWidth="1"/>
  </cols>
  <sheetData>
    <row r="1" spans="2:3" ht="18" customHeight="1">
      <c r="B1" s="100" t="s">
        <v>199</v>
      </c>
      <c r="C1" s="100"/>
    </row>
    <row r="2" spans="2:3" ht="47.25" customHeight="1">
      <c r="B2" s="101" t="s">
        <v>1</v>
      </c>
      <c r="C2" s="101"/>
    </row>
    <row r="3" spans="2:3" ht="21" customHeight="1">
      <c r="B3" s="101" t="s">
        <v>2</v>
      </c>
      <c r="C3" s="101"/>
    </row>
    <row r="4" ht="19.5" customHeight="1">
      <c r="C4" s="102"/>
    </row>
    <row r="5" spans="1:9" ht="54" customHeight="1">
      <c r="A5" s="103" t="s">
        <v>200</v>
      </c>
      <c r="B5" s="103"/>
      <c r="C5" s="103"/>
      <c r="D5" s="104"/>
      <c r="E5" s="105"/>
      <c r="F5" s="105"/>
      <c r="G5" s="105"/>
      <c r="H5" s="105"/>
      <c r="I5" s="105"/>
    </row>
    <row r="6" spans="1:2" ht="9.75" customHeight="1">
      <c r="A6" s="106"/>
      <c r="B6" s="106"/>
    </row>
    <row r="7" spans="1:3" ht="17.25" customHeight="1">
      <c r="A7" s="107"/>
      <c r="B7" s="107"/>
      <c r="C7" s="108" t="s">
        <v>201</v>
      </c>
    </row>
    <row r="8" spans="1:3" ht="46.5" customHeight="1">
      <c r="A8" s="109" t="s">
        <v>202</v>
      </c>
      <c r="B8" s="109" t="s">
        <v>203</v>
      </c>
      <c r="C8" s="110" t="s">
        <v>204</v>
      </c>
    </row>
    <row r="9" spans="1:3" ht="12.75">
      <c r="A9" s="111">
        <v>1</v>
      </c>
      <c r="B9" s="111">
        <v>2</v>
      </c>
      <c r="C9" s="112">
        <v>3</v>
      </c>
    </row>
    <row r="10" spans="1:3" ht="18" customHeight="1">
      <c r="A10" s="113" t="s">
        <v>205</v>
      </c>
      <c r="B10" s="114" t="s">
        <v>206</v>
      </c>
      <c r="C10" s="115">
        <f>SUM(C11:C16)</f>
        <v>115156.6</v>
      </c>
    </row>
    <row r="11" spans="1:3" ht="32.25" customHeight="1">
      <c r="A11" s="116" t="s">
        <v>207</v>
      </c>
      <c r="B11" s="117" t="s">
        <v>208</v>
      </c>
      <c r="C11" s="118">
        <f>'Приложение №4'!G23</f>
        <v>1227.5</v>
      </c>
    </row>
    <row r="12" spans="1:3" ht="50.25" customHeight="1">
      <c r="A12" s="116" t="s">
        <v>209</v>
      </c>
      <c r="B12" s="119" t="s">
        <v>210</v>
      </c>
      <c r="C12" s="118">
        <f>'Приложение №4'!G11</f>
        <v>4734.8</v>
      </c>
    </row>
    <row r="13" spans="1:3" ht="47.25" customHeight="1">
      <c r="A13" s="116" t="s">
        <v>211</v>
      </c>
      <c r="B13" s="119" t="s">
        <v>212</v>
      </c>
      <c r="C13" s="118">
        <f>'Приложение №4'!G26</f>
        <v>46363.1</v>
      </c>
    </row>
    <row r="14" spans="1:3" ht="30.75" customHeight="1">
      <c r="A14" s="116" t="s">
        <v>213</v>
      </c>
      <c r="B14" s="120" t="s">
        <v>214</v>
      </c>
      <c r="C14" s="118">
        <f>'Приложение №4'!G151+'Приложение №4'!G189</f>
        <v>15369</v>
      </c>
    </row>
    <row r="15" spans="1:3" ht="15.75" customHeight="1">
      <c r="A15" s="121" t="s">
        <v>215</v>
      </c>
      <c r="B15" s="122" t="s">
        <v>216</v>
      </c>
      <c r="C15" s="118">
        <v>0</v>
      </c>
    </row>
    <row r="16" spans="1:3" ht="15.75">
      <c r="A16" s="121" t="s">
        <v>217</v>
      </c>
      <c r="B16" s="123" t="s">
        <v>218</v>
      </c>
      <c r="C16" s="118">
        <f>'Приложение №4'!G18+'Приложение №4'!G35+'Приложение №4'!G156+'Приложение №4'!G165+'Приложение №4'!G198+'Приложение №4'!G295</f>
        <v>47462.200000000004</v>
      </c>
    </row>
    <row r="17" spans="1:3" ht="30.75" customHeight="1">
      <c r="A17" s="124" t="s">
        <v>219</v>
      </c>
      <c r="B17" s="125" t="s">
        <v>220</v>
      </c>
      <c r="C17" s="115">
        <f>C18</f>
        <v>31043.600000000002</v>
      </c>
    </row>
    <row r="18" spans="1:3" ht="30.75" customHeight="1">
      <c r="A18" s="116" t="s">
        <v>221</v>
      </c>
      <c r="B18" s="126" t="s">
        <v>222</v>
      </c>
      <c r="C18" s="127">
        <f>'Приложение №4'!G61+'Приложение №4'!G202+'Приложение №4'!G306+'Приложение №4'!G360+'Приложение №4'!G385+'Приложение №4'!G529</f>
        <v>31043.600000000002</v>
      </c>
    </row>
    <row r="19" spans="1:3" ht="15" customHeight="1">
      <c r="A19" s="128" t="s">
        <v>223</v>
      </c>
      <c r="B19" s="129" t="s">
        <v>224</v>
      </c>
      <c r="C19" s="130">
        <f>SUM(C20:C24)</f>
        <v>124138.4</v>
      </c>
    </row>
    <row r="20" spans="1:3" ht="15" customHeight="1">
      <c r="A20" s="131" t="s">
        <v>225</v>
      </c>
      <c r="B20" s="132" t="s">
        <v>226</v>
      </c>
      <c r="C20" s="127">
        <f>'Приложение №4'!G65+'Приложение №4'!G206</f>
        <v>1634.9</v>
      </c>
    </row>
    <row r="21" spans="1:3" ht="15" customHeight="1">
      <c r="A21" s="131" t="s">
        <v>227</v>
      </c>
      <c r="B21" s="132" t="s">
        <v>228</v>
      </c>
      <c r="C21" s="127">
        <f>'Приложение №4'!G376</f>
        <v>89.3</v>
      </c>
    </row>
    <row r="22" spans="1:3" ht="15" customHeight="1">
      <c r="A22" s="131" t="s">
        <v>229</v>
      </c>
      <c r="B22" s="122" t="s">
        <v>230</v>
      </c>
      <c r="C22" s="127">
        <f>'Приложение №4'!G209</f>
        <v>22757</v>
      </c>
    </row>
    <row r="23" spans="1:3" ht="15.75">
      <c r="A23" s="131" t="s">
        <v>231</v>
      </c>
      <c r="B23" s="133" t="s">
        <v>232</v>
      </c>
      <c r="C23" s="127">
        <f>'Приложение №4'!G71+'Приложение №4'!G214</f>
        <v>38405.8</v>
      </c>
    </row>
    <row r="24" spans="1:3" ht="15.75">
      <c r="A24" s="131" t="s">
        <v>233</v>
      </c>
      <c r="B24" s="120" t="s">
        <v>234</v>
      </c>
      <c r="C24" s="127">
        <f>'Приложение №4'!G75</f>
        <v>61251.4</v>
      </c>
    </row>
    <row r="25" spans="1:3" ht="15.75">
      <c r="A25" s="134" t="s">
        <v>235</v>
      </c>
      <c r="B25" s="135" t="s">
        <v>236</v>
      </c>
      <c r="C25" s="130">
        <f>SUM(C26:C29)</f>
        <v>802721.8</v>
      </c>
    </row>
    <row r="26" spans="1:3" ht="15.75">
      <c r="A26" s="136" t="s">
        <v>237</v>
      </c>
      <c r="B26" s="122" t="s">
        <v>238</v>
      </c>
      <c r="C26" s="127">
        <f>'Приложение №4'!G228+'Приложение №4'!G106</f>
        <v>630450.8</v>
      </c>
    </row>
    <row r="27" spans="1:3" ht="15.75">
      <c r="A27" s="136" t="s">
        <v>239</v>
      </c>
      <c r="B27" s="137" t="s">
        <v>240</v>
      </c>
      <c r="C27" s="127">
        <f>'Приложение №4'!G237+'Приложение №4'!G109</f>
        <v>79489.29999999999</v>
      </c>
    </row>
    <row r="28" spans="1:3" ht="15" customHeight="1">
      <c r="A28" s="136" t="s">
        <v>241</v>
      </c>
      <c r="B28" s="138" t="s">
        <v>242</v>
      </c>
      <c r="C28" s="127">
        <f>'Приложение №4'!G301+'Приложение №4'!G245</f>
        <v>49144.7</v>
      </c>
    </row>
    <row r="29" spans="1:3" ht="15" customHeight="1">
      <c r="A29" s="139" t="s">
        <v>243</v>
      </c>
      <c r="B29" s="123" t="s">
        <v>244</v>
      </c>
      <c r="C29" s="127">
        <f>'Приложение №4'!G116+'Приложение №4'!G255</f>
        <v>43637</v>
      </c>
    </row>
    <row r="30" spans="1:3" ht="15.75">
      <c r="A30" s="140" t="s">
        <v>245</v>
      </c>
      <c r="B30" s="141" t="s">
        <v>246</v>
      </c>
      <c r="C30" s="142">
        <f>SUM(C31:C34)</f>
        <v>692872.9</v>
      </c>
    </row>
    <row r="31" spans="1:3" ht="15.75">
      <c r="A31" s="116" t="s">
        <v>247</v>
      </c>
      <c r="B31" s="143" t="s">
        <v>248</v>
      </c>
      <c r="C31" s="144">
        <f>'Приложение №4'!G390</f>
        <v>240599.80000000002</v>
      </c>
    </row>
    <row r="32" spans="1:3" ht="15.75">
      <c r="A32" s="116" t="s">
        <v>249</v>
      </c>
      <c r="B32" s="143" t="s">
        <v>250</v>
      </c>
      <c r="C32" s="144">
        <f>'Приложение №4'!G401+'Приложение №4'!G534+'Приложение №4'!G310</f>
        <v>367870.3</v>
      </c>
    </row>
    <row r="33" spans="1:3" ht="15.75" customHeight="1">
      <c r="A33" s="116" t="s">
        <v>251</v>
      </c>
      <c r="B33" s="143" t="s">
        <v>252</v>
      </c>
      <c r="C33" s="144">
        <f>'Приложение №4'!G416</f>
        <v>10515.8</v>
      </c>
    </row>
    <row r="34" spans="1:3" ht="20.25" customHeight="1">
      <c r="A34" s="145" t="s">
        <v>253</v>
      </c>
      <c r="B34" s="146" t="s">
        <v>254</v>
      </c>
      <c r="C34" s="147">
        <f>'Приложение №4'!G434+'Приложение №4'!G122</f>
        <v>73887</v>
      </c>
    </row>
    <row r="35" spans="1:3" ht="21.75" customHeight="1">
      <c r="A35" s="134" t="s">
        <v>255</v>
      </c>
      <c r="B35" s="114" t="s">
        <v>256</v>
      </c>
      <c r="C35" s="148">
        <f>SUM(C36:C37)</f>
        <v>59902.99999999999</v>
      </c>
    </row>
    <row r="36" spans="1:3" ht="15" customHeight="1">
      <c r="A36" s="136" t="s">
        <v>257</v>
      </c>
      <c r="B36" s="132" t="s">
        <v>258</v>
      </c>
      <c r="C36" s="127">
        <f>'Приложение №4'!G131+'Приложение №4'!G542</f>
        <v>47259.59999999999</v>
      </c>
    </row>
    <row r="37" spans="1:3" ht="24" customHeight="1">
      <c r="A37" s="149" t="s">
        <v>259</v>
      </c>
      <c r="B37" s="123" t="s">
        <v>260</v>
      </c>
      <c r="C37" s="150">
        <f>'Приложение №4'!G584</f>
        <v>12643.4</v>
      </c>
    </row>
    <row r="38" spans="1:3" ht="13.5" customHeight="1">
      <c r="A38" s="113" t="s">
        <v>261</v>
      </c>
      <c r="B38" s="114" t="s">
        <v>262</v>
      </c>
      <c r="C38" s="130">
        <f>SUM(C39:C39)</f>
        <v>514.3</v>
      </c>
    </row>
    <row r="39" spans="1:3" ht="16.5" customHeight="1">
      <c r="A39" s="151" t="s">
        <v>263</v>
      </c>
      <c r="B39" s="123" t="s">
        <v>264</v>
      </c>
      <c r="C39" s="150">
        <f>'Приложение №4'!G497</f>
        <v>514.3</v>
      </c>
    </row>
    <row r="40" spans="1:3" ht="15" customHeight="1">
      <c r="A40" s="152" t="s">
        <v>265</v>
      </c>
      <c r="B40" s="153" t="s">
        <v>266</v>
      </c>
      <c r="C40" s="154">
        <f>SUM(C41:C43)</f>
        <v>74181.40000000001</v>
      </c>
    </row>
    <row r="41" spans="1:3" ht="15.75">
      <c r="A41" s="155" t="s">
        <v>267</v>
      </c>
      <c r="B41" s="156" t="s">
        <v>268</v>
      </c>
      <c r="C41" s="157">
        <f>'Приложение №4'!G137</f>
        <v>1303.3</v>
      </c>
    </row>
    <row r="42" spans="1:3" ht="13.5" customHeight="1">
      <c r="A42" s="136" t="s">
        <v>269</v>
      </c>
      <c r="B42" s="132" t="s">
        <v>270</v>
      </c>
      <c r="C42" s="144">
        <f>'Приложение №4'!G140+'Приложение №4'!G175+'Приложение №4'!G283+'Приложение №4'!G380+'Приложение №4'!G503</f>
        <v>5809</v>
      </c>
    </row>
    <row r="43" spans="1:3" ht="15" customHeight="1">
      <c r="A43" s="136" t="s">
        <v>271</v>
      </c>
      <c r="B43" s="122" t="s">
        <v>272</v>
      </c>
      <c r="C43" s="144">
        <f>'Приложение №4'!G507+'Приложение №4'!G182</f>
        <v>67069.1</v>
      </c>
    </row>
    <row r="44" spans="1:3" ht="15.75" customHeight="1">
      <c r="A44" s="134" t="s">
        <v>273</v>
      </c>
      <c r="B44" s="158" t="s">
        <v>274</v>
      </c>
      <c r="C44" s="142">
        <f>SUM(C45:C47)</f>
        <v>58458.7</v>
      </c>
    </row>
    <row r="45" spans="1:3" ht="15.75" customHeight="1">
      <c r="A45" s="136" t="s">
        <v>275</v>
      </c>
      <c r="B45" s="132" t="s">
        <v>276</v>
      </c>
      <c r="C45" s="144">
        <f>'Приложение №4'!G517+'Приложение №4'!G316</f>
        <v>46613.1</v>
      </c>
    </row>
    <row r="46" spans="1:3" ht="15.75" customHeight="1">
      <c r="A46" s="136" t="s">
        <v>277</v>
      </c>
      <c r="B46" s="159" t="s">
        <v>278</v>
      </c>
      <c r="C46" s="144">
        <f>'Приложение №4'!G343</f>
        <v>7043.900000000001</v>
      </c>
    </row>
    <row r="47" spans="1:3" ht="15.75" customHeight="1">
      <c r="A47" s="139" t="s">
        <v>279</v>
      </c>
      <c r="B47" s="123" t="s">
        <v>280</v>
      </c>
      <c r="C47" s="147">
        <f>'Приложение №4'!G350</f>
        <v>4801.700000000001</v>
      </c>
    </row>
    <row r="48" spans="1:3" ht="39.75" customHeight="1">
      <c r="A48" s="134" t="s">
        <v>281</v>
      </c>
      <c r="B48" s="160" t="s">
        <v>282</v>
      </c>
      <c r="C48" s="142">
        <f>C49</f>
        <v>8345.8</v>
      </c>
    </row>
    <row r="49" spans="1:3" ht="15.75" customHeight="1">
      <c r="A49" s="136" t="s">
        <v>283</v>
      </c>
      <c r="B49" s="161" t="s">
        <v>284</v>
      </c>
      <c r="C49" s="144">
        <f>'Приложение №4'!G160</f>
        <v>8345.8</v>
      </c>
    </row>
    <row r="50" spans="1:3" ht="20.25" customHeight="1">
      <c r="A50" s="162" t="s">
        <v>285</v>
      </c>
      <c r="B50" s="163"/>
      <c r="C50" s="164">
        <f>C10+C17+C19+C25+C30+C35+C38+C40+C44+C48</f>
        <v>1967336.4999999998</v>
      </c>
    </row>
    <row r="51" spans="1:3" ht="18.75" customHeight="1">
      <c r="A51" s="165"/>
      <c r="B51" s="166"/>
      <c r="C51" s="167"/>
    </row>
    <row r="52" ht="12.75">
      <c r="C52" s="168"/>
    </row>
    <row r="55" ht="12.75">
      <c r="C55" s="169"/>
    </row>
  </sheetData>
  <sheetProtection/>
  <mergeCells count="5">
    <mergeCell ref="B1:C1"/>
    <mergeCell ref="B2:C2"/>
    <mergeCell ref="B3:C3"/>
    <mergeCell ref="A5:C5"/>
    <mergeCell ref="A50:B50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1200" verticalDpi="1200" orientation="portrait" paperSize="9" scale="90" r:id="rId1"/>
  <headerFooter differentFirst="1" alignWithMargins="0">
    <oddHeader>&amp;C&amp;"Times New Roman,обычный"&amp;8&amp;P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00390625" style="99" customWidth="1"/>
    <col min="2" max="2" width="59.375" style="99" customWidth="1"/>
    <col min="3" max="3" width="13.25390625" style="99" customWidth="1"/>
    <col min="4" max="16384" width="9.125" style="99" customWidth="1"/>
  </cols>
  <sheetData>
    <row r="1" spans="1:3" ht="18" customHeight="1">
      <c r="A1" s="232"/>
      <c r="B1" s="233" t="s">
        <v>718</v>
      </c>
      <c r="C1" s="233"/>
    </row>
    <row r="2" spans="1:3" ht="35.25" customHeight="1">
      <c r="A2" s="234"/>
      <c r="B2" s="235" t="s">
        <v>719</v>
      </c>
      <c r="C2" s="235"/>
    </row>
    <row r="3" spans="1:3" ht="20.25" customHeight="1">
      <c r="A3" s="234"/>
      <c r="B3" s="236" t="s">
        <v>720</v>
      </c>
      <c r="C3" s="236"/>
    </row>
    <row r="4" spans="1:3" ht="36" customHeight="1">
      <c r="A4" s="237" t="s">
        <v>721</v>
      </c>
      <c r="B4" s="237"/>
      <c r="C4" s="237"/>
    </row>
    <row r="5" spans="1:3" ht="15.75" customHeight="1">
      <c r="A5" s="234"/>
      <c r="B5" s="234"/>
      <c r="C5" s="238" t="s">
        <v>4</v>
      </c>
    </row>
    <row r="6" spans="1:3" ht="54" customHeight="1">
      <c r="A6" s="239" t="s">
        <v>722</v>
      </c>
      <c r="B6" s="240" t="s">
        <v>288</v>
      </c>
      <c r="C6" s="241" t="s">
        <v>7</v>
      </c>
    </row>
    <row r="7" spans="1:3" ht="12.75" customHeight="1">
      <c r="A7" s="242">
        <v>1</v>
      </c>
      <c r="B7" s="243" t="s">
        <v>723</v>
      </c>
      <c r="C7" s="111">
        <v>3</v>
      </c>
    </row>
    <row r="8" spans="1:3" ht="34.5" customHeight="1">
      <c r="A8" s="244" t="s">
        <v>724</v>
      </c>
      <c r="B8" s="245" t="s">
        <v>725</v>
      </c>
      <c r="C8" s="246">
        <f>C9+C11</f>
        <v>30000</v>
      </c>
    </row>
    <row r="9" spans="1:3" ht="18.75" customHeight="1">
      <c r="A9" s="247" t="s">
        <v>726</v>
      </c>
      <c r="B9" s="248" t="s">
        <v>727</v>
      </c>
      <c r="C9" s="249">
        <f>C10</f>
        <v>150000</v>
      </c>
    </row>
    <row r="10" spans="1:3" ht="31.5" customHeight="1">
      <c r="A10" s="247" t="s">
        <v>728</v>
      </c>
      <c r="B10" s="250" t="s">
        <v>729</v>
      </c>
      <c r="C10" s="251">
        <v>150000</v>
      </c>
    </row>
    <row r="11" spans="1:3" ht="34.5" customHeight="1">
      <c r="A11" s="247" t="s">
        <v>730</v>
      </c>
      <c r="B11" s="248" t="s">
        <v>731</v>
      </c>
      <c r="C11" s="249">
        <f>C12</f>
        <v>-120000</v>
      </c>
    </row>
    <row r="12" spans="1:3" ht="48.75" customHeight="1">
      <c r="A12" s="247" t="s">
        <v>732</v>
      </c>
      <c r="B12" s="250" t="s">
        <v>733</v>
      </c>
      <c r="C12" s="249">
        <v>-120000</v>
      </c>
    </row>
    <row r="13" spans="1:3" ht="33.75" customHeight="1">
      <c r="A13" s="244" t="s">
        <v>734</v>
      </c>
      <c r="B13" s="245" t="s">
        <v>735</v>
      </c>
      <c r="C13" s="246">
        <f>C14+C16</f>
        <v>-7002</v>
      </c>
    </row>
    <row r="14" spans="1:3" ht="47.25" customHeight="1">
      <c r="A14" s="247" t="s">
        <v>736</v>
      </c>
      <c r="B14" s="248" t="s">
        <v>737</v>
      </c>
      <c r="C14" s="249">
        <f>C15</f>
        <v>1998</v>
      </c>
    </row>
    <row r="15" spans="1:3" ht="60" customHeight="1">
      <c r="A15" s="247" t="s">
        <v>738</v>
      </c>
      <c r="B15" s="250" t="s">
        <v>739</v>
      </c>
      <c r="C15" s="249">
        <v>1998</v>
      </c>
    </row>
    <row r="16" spans="1:3" ht="47.25" customHeight="1">
      <c r="A16" s="247" t="s">
        <v>740</v>
      </c>
      <c r="B16" s="248" t="s">
        <v>741</v>
      </c>
      <c r="C16" s="249">
        <f>C17</f>
        <v>-9000</v>
      </c>
    </row>
    <row r="17" spans="1:3" ht="48" customHeight="1">
      <c r="A17" s="247" t="s">
        <v>742</v>
      </c>
      <c r="B17" s="250" t="s">
        <v>743</v>
      </c>
      <c r="C17" s="249">
        <v>-9000</v>
      </c>
    </row>
    <row r="18" spans="1:3" ht="28.5">
      <c r="A18" s="244" t="s">
        <v>744</v>
      </c>
      <c r="B18" s="245" t="s">
        <v>745</v>
      </c>
      <c r="C18" s="246">
        <f>C23-C19</f>
        <v>-48109</v>
      </c>
    </row>
    <row r="19" spans="1:3" ht="14.25">
      <c r="A19" s="244" t="s">
        <v>746</v>
      </c>
      <c r="B19" s="245" t="s">
        <v>747</v>
      </c>
      <c r="C19" s="246">
        <f>C20</f>
        <v>2483648.9</v>
      </c>
    </row>
    <row r="20" spans="1:3" ht="15">
      <c r="A20" s="247" t="s">
        <v>748</v>
      </c>
      <c r="B20" s="248" t="s">
        <v>749</v>
      </c>
      <c r="C20" s="249">
        <f>C21</f>
        <v>2483648.9</v>
      </c>
    </row>
    <row r="21" spans="1:3" ht="15">
      <c r="A21" s="247" t="s">
        <v>750</v>
      </c>
      <c r="B21" s="252" t="s">
        <v>751</v>
      </c>
      <c r="C21" s="249">
        <f>C22</f>
        <v>2483648.9</v>
      </c>
    </row>
    <row r="22" spans="1:3" ht="30">
      <c r="A22" s="247" t="s">
        <v>752</v>
      </c>
      <c r="B22" s="253" t="s">
        <v>753</v>
      </c>
      <c r="C22" s="249">
        <v>2483648.9</v>
      </c>
    </row>
    <row r="23" spans="1:3" ht="14.25">
      <c r="A23" s="244" t="s">
        <v>746</v>
      </c>
      <c r="B23" s="245" t="s">
        <v>754</v>
      </c>
      <c r="C23" s="246">
        <f>C24</f>
        <v>2435539.9</v>
      </c>
    </row>
    <row r="24" spans="1:3" ht="15">
      <c r="A24" s="247" t="s">
        <v>755</v>
      </c>
      <c r="B24" s="248" t="s">
        <v>756</v>
      </c>
      <c r="C24" s="249">
        <f>C25</f>
        <v>2435539.9</v>
      </c>
    </row>
    <row r="25" spans="1:3" ht="15">
      <c r="A25" s="247" t="s">
        <v>757</v>
      </c>
      <c r="B25" s="248" t="s">
        <v>758</v>
      </c>
      <c r="C25" s="249">
        <f>C26</f>
        <v>2435539.9</v>
      </c>
    </row>
    <row r="26" spans="1:3" ht="30">
      <c r="A26" s="247" t="s">
        <v>759</v>
      </c>
      <c r="B26" s="253" t="s">
        <v>760</v>
      </c>
      <c r="C26" s="249">
        <v>2435539.9</v>
      </c>
    </row>
    <row r="27" spans="1:3" ht="21.75" customHeight="1">
      <c r="A27" s="254" t="s">
        <v>761</v>
      </c>
      <c r="B27" s="255"/>
      <c r="C27" s="256">
        <f>C8+C18+C13</f>
        <v>-25111</v>
      </c>
    </row>
  </sheetData>
  <sheetProtection/>
  <mergeCells count="5">
    <mergeCell ref="B1:C1"/>
    <mergeCell ref="B2:C2"/>
    <mergeCell ref="B3:C3"/>
    <mergeCell ref="A4:C4"/>
    <mergeCell ref="A27:B27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7"/>
  <sheetViews>
    <sheetView showGridLines="0" zoomScalePageLayoutView="0" workbookViewId="0" topLeftCell="A1">
      <selection activeCell="A1" sqref="A1"/>
    </sheetView>
  </sheetViews>
  <sheetFormatPr defaultColWidth="8.875" defaultRowHeight="12.75"/>
  <cols>
    <col min="1" max="1" width="43.125" style="0" customWidth="1"/>
    <col min="2" max="2" width="7.00390625" style="1" customWidth="1"/>
    <col min="3" max="4" width="7.25390625" style="1" customWidth="1"/>
    <col min="5" max="5" width="11.125" style="0" customWidth="1"/>
    <col min="6" max="6" width="9.625" style="0" customWidth="1"/>
    <col min="7" max="7" width="14.125" style="0" customWidth="1"/>
  </cols>
  <sheetData>
    <row r="1" spans="2:6" s="102" customFormat="1" ht="15">
      <c r="B1" s="170"/>
      <c r="C1" s="170"/>
      <c r="D1" s="171" t="s">
        <v>286</v>
      </c>
      <c r="E1" s="171"/>
      <c r="F1" s="172"/>
    </row>
    <row r="2" spans="2:7" s="102" customFormat="1" ht="30" customHeight="1">
      <c r="B2" s="170"/>
      <c r="C2" s="170"/>
      <c r="D2" s="173" t="s">
        <v>1</v>
      </c>
      <c r="E2" s="173"/>
      <c r="F2" s="173"/>
      <c r="G2" s="173"/>
    </row>
    <row r="3" spans="2:6" s="102" customFormat="1" ht="15" customHeight="1">
      <c r="B3" s="170"/>
      <c r="C3" s="170"/>
      <c r="D3" s="173" t="s">
        <v>2</v>
      </c>
      <c r="E3" s="173"/>
      <c r="F3" s="173"/>
    </row>
    <row r="4" spans="2:4" s="102" customFormat="1" ht="15">
      <c r="B4" s="170"/>
      <c r="C4" s="170"/>
      <c r="D4" s="170"/>
    </row>
    <row r="5" spans="1:7" s="102" customFormat="1" ht="60.75" customHeight="1">
      <c r="A5" s="174" t="s">
        <v>287</v>
      </c>
      <c r="B5" s="174"/>
      <c r="C5" s="174"/>
      <c r="D5" s="174"/>
      <c r="E5" s="174"/>
      <c r="F5" s="175"/>
      <c r="G5" s="175"/>
    </row>
    <row r="6" spans="2:7" s="102" customFormat="1" ht="15.75" customHeight="1">
      <c r="B6" s="170"/>
      <c r="C6" s="170"/>
      <c r="D6" s="176"/>
      <c r="E6" s="176"/>
      <c r="G6" s="177" t="s">
        <v>201</v>
      </c>
    </row>
    <row r="7" spans="1:7" s="180" customFormat="1" ht="39.75" customHeight="1">
      <c r="A7" s="178" t="s">
        <v>288</v>
      </c>
      <c r="B7" s="110" t="s">
        <v>289</v>
      </c>
      <c r="C7" s="110" t="s">
        <v>290</v>
      </c>
      <c r="D7" s="110" t="s">
        <v>291</v>
      </c>
      <c r="E7" s="110" t="s">
        <v>292</v>
      </c>
      <c r="F7" s="110" t="s">
        <v>293</v>
      </c>
      <c r="G7" s="179" t="s">
        <v>204</v>
      </c>
    </row>
    <row r="8" spans="1:7" s="180" customFormat="1" ht="13.5" customHeight="1">
      <c r="A8" s="181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3">
        <v>7</v>
      </c>
    </row>
    <row r="9" spans="1:7" ht="47.25">
      <c r="A9" s="184" t="s">
        <v>294</v>
      </c>
      <c r="B9" s="185" t="s">
        <v>295</v>
      </c>
      <c r="C9" s="185"/>
      <c r="D9" s="185"/>
      <c r="E9" s="185"/>
      <c r="F9" s="186"/>
      <c r="G9" s="187">
        <f>G10</f>
        <v>5633.5</v>
      </c>
    </row>
    <row r="10" spans="1:7" ht="31.5">
      <c r="A10" s="184" t="s">
        <v>206</v>
      </c>
      <c r="B10" s="185" t="s">
        <v>295</v>
      </c>
      <c r="C10" s="185" t="s">
        <v>296</v>
      </c>
      <c r="D10" s="185" t="s">
        <v>297</v>
      </c>
      <c r="E10" s="185" t="s">
        <v>298</v>
      </c>
      <c r="F10" s="186" t="s">
        <v>298</v>
      </c>
      <c r="G10" s="187">
        <f>G11+G19</f>
        <v>5633.5</v>
      </c>
    </row>
    <row r="11" spans="1:7" ht="78.75">
      <c r="A11" s="184" t="s">
        <v>299</v>
      </c>
      <c r="B11" s="185" t="s">
        <v>295</v>
      </c>
      <c r="C11" s="185" t="s">
        <v>296</v>
      </c>
      <c r="D11" s="185" t="s">
        <v>300</v>
      </c>
      <c r="E11" s="185" t="s">
        <v>298</v>
      </c>
      <c r="F11" s="186" t="s">
        <v>298</v>
      </c>
      <c r="G11" s="187">
        <f>G12+G16</f>
        <v>4734.8</v>
      </c>
    </row>
    <row r="12" spans="1:7" ht="15.75">
      <c r="A12" s="188" t="s">
        <v>301</v>
      </c>
      <c r="B12" s="189" t="s">
        <v>295</v>
      </c>
      <c r="C12" s="189" t="s">
        <v>296</v>
      </c>
      <c r="D12" s="189" t="s">
        <v>300</v>
      </c>
      <c r="E12" s="189" t="s">
        <v>302</v>
      </c>
      <c r="F12" s="190" t="s">
        <v>298</v>
      </c>
      <c r="G12" s="191">
        <f>G13+G14+G15</f>
        <v>3603.6</v>
      </c>
    </row>
    <row r="13" spans="1:7" ht="47.25">
      <c r="A13" s="192" t="s">
        <v>303</v>
      </c>
      <c r="B13" s="193" t="s">
        <v>295</v>
      </c>
      <c r="C13" s="193" t="s">
        <v>296</v>
      </c>
      <c r="D13" s="193" t="s">
        <v>300</v>
      </c>
      <c r="E13" s="193" t="s">
        <v>302</v>
      </c>
      <c r="F13" s="194" t="s">
        <v>304</v>
      </c>
      <c r="G13" s="195">
        <v>2493.7</v>
      </c>
    </row>
    <row r="14" spans="1:7" ht="47.25">
      <c r="A14" s="192" t="s">
        <v>305</v>
      </c>
      <c r="B14" s="193" t="s">
        <v>295</v>
      </c>
      <c r="C14" s="193" t="s">
        <v>296</v>
      </c>
      <c r="D14" s="193" t="s">
        <v>300</v>
      </c>
      <c r="E14" s="193" t="s">
        <v>302</v>
      </c>
      <c r="F14" s="194" t="s">
        <v>306</v>
      </c>
      <c r="G14" s="195">
        <v>1107.6</v>
      </c>
    </row>
    <row r="15" spans="1:7" ht="23.25" customHeight="1">
      <c r="A15" s="192" t="s">
        <v>307</v>
      </c>
      <c r="B15" s="193" t="s">
        <v>295</v>
      </c>
      <c r="C15" s="193" t="s">
        <v>296</v>
      </c>
      <c r="D15" s="193" t="s">
        <v>300</v>
      </c>
      <c r="E15" s="193" t="s">
        <v>302</v>
      </c>
      <c r="F15" s="194" t="s">
        <v>308</v>
      </c>
      <c r="G15" s="195">
        <v>2.3</v>
      </c>
    </row>
    <row r="16" spans="1:7" ht="31.5">
      <c r="A16" s="188" t="s">
        <v>309</v>
      </c>
      <c r="B16" s="189" t="s">
        <v>295</v>
      </c>
      <c r="C16" s="189" t="s">
        <v>296</v>
      </c>
      <c r="D16" s="189" t="s">
        <v>300</v>
      </c>
      <c r="E16" s="189" t="s">
        <v>310</v>
      </c>
      <c r="F16" s="196" t="s">
        <v>298</v>
      </c>
      <c r="G16" s="191">
        <f>G17</f>
        <v>1131.2</v>
      </c>
    </row>
    <row r="17" spans="1:7" ht="47.25">
      <c r="A17" s="192" t="s">
        <v>303</v>
      </c>
      <c r="B17" s="193" t="s">
        <v>295</v>
      </c>
      <c r="C17" s="193" t="s">
        <v>296</v>
      </c>
      <c r="D17" s="193" t="s">
        <v>300</v>
      </c>
      <c r="E17" s="193" t="s">
        <v>310</v>
      </c>
      <c r="F17" s="194" t="s">
        <v>304</v>
      </c>
      <c r="G17" s="195">
        <v>1131.2</v>
      </c>
    </row>
    <row r="18" spans="1:7" ht="15.75">
      <c r="A18" s="184" t="s">
        <v>218</v>
      </c>
      <c r="B18" s="185" t="s">
        <v>295</v>
      </c>
      <c r="C18" s="185" t="s">
        <v>296</v>
      </c>
      <c r="D18" s="185" t="s">
        <v>311</v>
      </c>
      <c r="E18" s="193"/>
      <c r="F18" s="194"/>
      <c r="G18" s="197">
        <f>G19</f>
        <v>898.7</v>
      </c>
    </row>
    <row r="19" spans="1:7" ht="47.25">
      <c r="A19" s="188" t="s">
        <v>312</v>
      </c>
      <c r="B19" s="193" t="s">
        <v>295</v>
      </c>
      <c r="C19" s="189" t="s">
        <v>296</v>
      </c>
      <c r="D19" s="189" t="s">
        <v>311</v>
      </c>
      <c r="E19" s="189" t="s">
        <v>313</v>
      </c>
      <c r="F19" s="196" t="s">
        <v>298</v>
      </c>
      <c r="G19" s="195">
        <f>G20</f>
        <v>898.7</v>
      </c>
    </row>
    <row r="20" spans="1:7" ht="15.75">
      <c r="A20" s="192" t="s">
        <v>314</v>
      </c>
      <c r="B20" s="193" t="s">
        <v>295</v>
      </c>
      <c r="C20" s="193" t="s">
        <v>296</v>
      </c>
      <c r="D20" s="193" t="s">
        <v>311</v>
      </c>
      <c r="E20" s="193" t="s">
        <v>313</v>
      </c>
      <c r="F20" s="194" t="s">
        <v>315</v>
      </c>
      <c r="G20" s="195">
        <v>898.7</v>
      </c>
    </row>
    <row r="21" spans="1:7" ht="31.5">
      <c r="A21" s="184" t="s">
        <v>316</v>
      </c>
      <c r="B21" s="185" t="s">
        <v>317</v>
      </c>
      <c r="C21" s="185" t="s">
        <v>298</v>
      </c>
      <c r="D21" s="185" t="s">
        <v>298</v>
      </c>
      <c r="E21" s="185" t="s">
        <v>298</v>
      </c>
      <c r="F21" s="198" t="s">
        <v>298</v>
      </c>
      <c r="G21" s="187">
        <f>G22+G64+G105+G121+G130+G136+G61</f>
        <v>181174.80000000005</v>
      </c>
    </row>
    <row r="22" spans="1:7" ht="31.5">
      <c r="A22" s="184" t="s">
        <v>206</v>
      </c>
      <c r="B22" s="185" t="s">
        <v>317</v>
      </c>
      <c r="C22" s="185" t="s">
        <v>296</v>
      </c>
      <c r="D22" s="185" t="s">
        <v>297</v>
      </c>
      <c r="E22" s="185" t="s">
        <v>298</v>
      </c>
      <c r="F22" s="198" t="s">
        <v>298</v>
      </c>
      <c r="G22" s="187">
        <f>G23+G26+G32+G35</f>
        <v>61766.2</v>
      </c>
    </row>
    <row r="23" spans="1:7" ht="63">
      <c r="A23" s="184" t="s">
        <v>318</v>
      </c>
      <c r="B23" s="185" t="s">
        <v>317</v>
      </c>
      <c r="C23" s="185" t="s">
        <v>296</v>
      </c>
      <c r="D23" s="185" t="s">
        <v>319</v>
      </c>
      <c r="E23" s="185" t="s">
        <v>298</v>
      </c>
      <c r="F23" s="198" t="s">
        <v>298</v>
      </c>
      <c r="G23" s="187">
        <f>G24</f>
        <v>1227.5</v>
      </c>
    </row>
    <row r="24" spans="1:7" ht="15.75">
      <c r="A24" s="188" t="s">
        <v>320</v>
      </c>
      <c r="B24" s="189" t="s">
        <v>317</v>
      </c>
      <c r="C24" s="189" t="s">
        <v>296</v>
      </c>
      <c r="D24" s="189" t="s">
        <v>319</v>
      </c>
      <c r="E24" s="189" t="s">
        <v>321</v>
      </c>
      <c r="F24" s="196" t="s">
        <v>298</v>
      </c>
      <c r="G24" s="191">
        <f>G25</f>
        <v>1227.5</v>
      </c>
    </row>
    <row r="25" spans="1:7" ht="47.25">
      <c r="A25" s="192" t="s">
        <v>303</v>
      </c>
      <c r="B25" s="193" t="s">
        <v>317</v>
      </c>
      <c r="C25" s="193" t="s">
        <v>296</v>
      </c>
      <c r="D25" s="193" t="s">
        <v>319</v>
      </c>
      <c r="E25" s="193" t="s">
        <v>321</v>
      </c>
      <c r="F25" s="194" t="s">
        <v>304</v>
      </c>
      <c r="G25" s="195">
        <v>1227.5</v>
      </c>
    </row>
    <row r="26" spans="1:7" ht="94.5">
      <c r="A26" s="184" t="s">
        <v>322</v>
      </c>
      <c r="B26" s="185" t="s">
        <v>317</v>
      </c>
      <c r="C26" s="185" t="s">
        <v>296</v>
      </c>
      <c r="D26" s="185" t="s">
        <v>323</v>
      </c>
      <c r="E26" s="185" t="s">
        <v>298</v>
      </c>
      <c r="F26" s="198" t="s">
        <v>298</v>
      </c>
      <c r="G26" s="187">
        <f>G27</f>
        <v>46363.1</v>
      </c>
    </row>
    <row r="27" spans="1:7" ht="15.75">
      <c r="A27" s="188" t="s">
        <v>301</v>
      </c>
      <c r="B27" s="189" t="s">
        <v>317</v>
      </c>
      <c r="C27" s="189" t="s">
        <v>296</v>
      </c>
      <c r="D27" s="189" t="s">
        <v>323</v>
      </c>
      <c r="E27" s="189" t="s">
        <v>302</v>
      </c>
      <c r="F27" s="196" t="s">
        <v>298</v>
      </c>
      <c r="G27" s="199">
        <f>G28+G29+G30+G31</f>
        <v>46363.1</v>
      </c>
    </row>
    <row r="28" spans="1:7" ht="47.25">
      <c r="A28" s="192" t="s">
        <v>303</v>
      </c>
      <c r="B28" s="193" t="s">
        <v>317</v>
      </c>
      <c r="C28" s="193" t="s">
        <v>296</v>
      </c>
      <c r="D28" s="193" t="s">
        <v>323</v>
      </c>
      <c r="E28" s="193" t="s">
        <v>302</v>
      </c>
      <c r="F28" s="194" t="s">
        <v>304</v>
      </c>
      <c r="G28" s="195">
        <v>35054.8</v>
      </c>
    </row>
    <row r="29" spans="1:7" ht="47.25">
      <c r="A29" s="192" t="s">
        <v>305</v>
      </c>
      <c r="B29" s="193" t="s">
        <v>317</v>
      </c>
      <c r="C29" s="193" t="s">
        <v>296</v>
      </c>
      <c r="D29" s="193" t="s">
        <v>323</v>
      </c>
      <c r="E29" s="193" t="s">
        <v>302</v>
      </c>
      <c r="F29" s="194" t="s">
        <v>306</v>
      </c>
      <c r="G29" s="195">
        <v>10880.2</v>
      </c>
    </row>
    <row r="30" spans="1:7" ht="15.75">
      <c r="A30" s="192" t="s">
        <v>314</v>
      </c>
      <c r="B30" s="193" t="s">
        <v>317</v>
      </c>
      <c r="C30" s="193" t="s">
        <v>296</v>
      </c>
      <c r="D30" s="193" t="s">
        <v>323</v>
      </c>
      <c r="E30" s="193" t="s">
        <v>302</v>
      </c>
      <c r="F30" s="194" t="s">
        <v>315</v>
      </c>
      <c r="G30" s="195">
        <f>52.2-5</f>
        <v>47.2</v>
      </c>
    </row>
    <row r="31" spans="1:7" ht="20.25" customHeight="1">
      <c r="A31" s="192" t="s">
        <v>307</v>
      </c>
      <c r="B31" s="193" t="s">
        <v>317</v>
      </c>
      <c r="C31" s="193" t="s">
        <v>296</v>
      </c>
      <c r="D31" s="193" t="s">
        <v>323</v>
      </c>
      <c r="E31" s="193" t="s">
        <v>302</v>
      </c>
      <c r="F31" s="194" t="s">
        <v>308</v>
      </c>
      <c r="G31" s="195">
        <v>380.9</v>
      </c>
    </row>
    <row r="32" spans="1:7" ht="15.75">
      <c r="A32" s="184" t="s">
        <v>216</v>
      </c>
      <c r="B32" s="185" t="s">
        <v>317</v>
      </c>
      <c r="C32" s="185" t="s">
        <v>296</v>
      </c>
      <c r="D32" s="185" t="s">
        <v>324</v>
      </c>
      <c r="E32" s="185" t="s">
        <v>298</v>
      </c>
      <c r="F32" s="198" t="s">
        <v>298</v>
      </c>
      <c r="G32" s="200">
        <f>G33</f>
        <v>0</v>
      </c>
    </row>
    <row r="33" spans="1:7" ht="23.25" customHeight="1">
      <c r="A33" s="188" t="s">
        <v>325</v>
      </c>
      <c r="B33" s="189" t="s">
        <v>317</v>
      </c>
      <c r="C33" s="189" t="s">
        <v>296</v>
      </c>
      <c r="D33" s="189" t="s">
        <v>324</v>
      </c>
      <c r="E33" s="189" t="s">
        <v>326</v>
      </c>
      <c r="F33" s="196" t="s">
        <v>298</v>
      </c>
      <c r="G33" s="199">
        <f>G34</f>
        <v>0</v>
      </c>
    </row>
    <row r="34" spans="1:7" ht="15.75">
      <c r="A34" s="192" t="s">
        <v>327</v>
      </c>
      <c r="B34" s="193" t="s">
        <v>317</v>
      </c>
      <c r="C34" s="193" t="s">
        <v>296</v>
      </c>
      <c r="D34" s="193" t="s">
        <v>324</v>
      </c>
      <c r="E34" s="193" t="s">
        <v>326</v>
      </c>
      <c r="F34" s="194" t="s">
        <v>328</v>
      </c>
      <c r="G34" s="195">
        <v>0</v>
      </c>
    </row>
    <row r="35" spans="1:7" ht="15.75">
      <c r="A35" s="184" t="s">
        <v>218</v>
      </c>
      <c r="B35" s="185" t="s">
        <v>317</v>
      </c>
      <c r="C35" s="185" t="s">
        <v>296</v>
      </c>
      <c r="D35" s="185" t="s">
        <v>311</v>
      </c>
      <c r="E35" s="185" t="s">
        <v>298</v>
      </c>
      <c r="F35" s="198" t="s">
        <v>298</v>
      </c>
      <c r="G35" s="200">
        <f>G36+G42+G45+G48+G51+G53+G55+G59+G40</f>
        <v>14175.600000000002</v>
      </c>
    </row>
    <row r="36" spans="1:7" ht="63">
      <c r="A36" s="188" t="s">
        <v>329</v>
      </c>
      <c r="B36" s="189" t="s">
        <v>317</v>
      </c>
      <c r="C36" s="189" t="s">
        <v>296</v>
      </c>
      <c r="D36" s="189" t="s">
        <v>311</v>
      </c>
      <c r="E36" s="189" t="s">
        <v>330</v>
      </c>
      <c r="F36" s="196" t="s">
        <v>298</v>
      </c>
      <c r="G36" s="199">
        <f>G37</f>
        <v>50</v>
      </c>
    </row>
    <row r="37" spans="1:7" ht="49.5" customHeight="1">
      <c r="A37" s="188" t="s">
        <v>331</v>
      </c>
      <c r="B37" s="189" t="s">
        <v>317</v>
      </c>
      <c r="C37" s="189" t="s">
        <v>296</v>
      </c>
      <c r="D37" s="189" t="s">
        <v>311</v>
      </c>
      <c r="E37" s="189" t="s">
        <v>332</v>
      </c>
      <c r="F37" s="196" t="s">
        <v>298</v>
      </c>
      <c r="G37" s="199">
        <f>G38</f>
        <v>50</v>
      </c>
    </row>
    <row r="38" spans="1:7" ht="47.25">
      <c r="A38" s="188" t="s">
        <v>333</v>
      </c>
      <c r="B38" s="189" t="s">
        <v>317</v>
      </c>
      <c r="C38" s="189" t="s">
        <v>296</v>
      </c>
      <c r="D38" s="189" t="s">
        <v>311</v>
      </c>
      <c r="E38" s="189" t="s">
        <v>334</v>
      </c>
      <c r="F38" s="196" t="s">
        <v>298</v>
      </c>
      <c r="G38" s="199">
        <f>G39</f>
        <v>50</v>
      </c>
    </row>
    <row r="39" spans="1:7" ht="47.25">
      <c r="A39" s="192" t="s">
        <v>305</v>
      </c>
      <c r="B39" s="193" t="s">
        <v>317</v>
      </c>
      <c r="C39" s="193" t="s">
        <v>296</v>
      </c>
      <c r="D39" s="193" t="s">
        <v>311</v>
      </c>
      <c r="E39" s="193" t="s">
        <v>334</v>
      </c>
      <c r="F39" s="194" t="s">
        <v>306</v>
      </c>
      <c r="G39" s="195">
        <v>50</v>
      </c>
    </row>
    <row r="40" spans="1:7" ht="63">
      <c r="A40" s="188" t="s">
        <v>335</v>
      </c>
      <c r="B40" s="189" t="s">
        <v>317</v>
      </c>
      <c r="C40" s="189" t="s">
        <v>296</v>
      </c>
      <c r="D40" s="189" t="s">
        <v>311</v>
      </c>
      <c r="E40" s="189" t="s">
        <v>336</v>
      </c>
      <c r="F40" s="196"/>
      <c r="G40" s="199">
        <f>G41</f>
        <v>2604.3</v>
      </c>
    </row>
    <row r="41" spans="1:7" ht="15.75">
      <c r="A41" s="201" t="s">
        <v>337</v>
      </c>
      <c r="B41" s="193" t="s">
        <v>317</v>
      </c>
      <c r="C41" s="193" t="s">
        <v>296</v>
      </c>
      <c r="D41" s="193" t="s">
        <v>311</v>
      </c>
      <c r="E41" s="193" t="s">
        <v>336</v>
      </c>
      <c r="F41" s="194" t="s">
        <v>338</v>
      </c>
      <c r="G41" s="195">
        <v>2604.3</v>
      </c>
    </row>
    <row r="42" spans="1:7" ht="31.5">
      <c r="A42" s="188" t="s">
        <v>339</v>
      </c>
      <c r="B42" s="189" t="s">
        <v>317</v>
      </c>
      <c r="C42" s="189" t="s">
        <v>296</v>
      </c>
      <c r="D42" s="189" t="s">
        <v>311</v>
      </c>
      <c r="E42" s="189" t="s">
        <v>340</v>
      </c>
      <c r="F42" s="196" t="s">
        <v>298</v>
      </c>
      <c r="G42" s="199">
        <f>G43+G44</f>
        <v>491.8</v>
      </c>
    </row>
    <row r="43" spans="1:7" ht="47.25">
      <c r="A43" s="192" t="s">
        <v>303</v>
      </c>
      <c r="B43" s="193" t="s">
        <v>317</v>
      </c>
      <c r="C43" s="193" t="s">
        <v>296</v>
      </c>
      <c r="D43" s="193" t="s">
        <v>311</v>
      </c>
      <c r="E43" s="193" t="s">
        <v>340</v>
      </c>
      <c r="F43" s="194" t="s">
        <v>304</v>
      </c>
      <c r="G43" s="195">
        <f>439.2+0.2-5.7</f>
        <v>433.7</v>
      </c>
    </row>
    <row r="44" spans="1:7" ht="47.25">
      <c r="A44" s="192" t="s">
        <v>305</v>
      </c>
      <c r="B44" s="193" t="s">
        <v>317</v>
      </c>
      <c r="C44" s="193" t="s">
        <v>296</v>
      </c>
      <c r="D44" s="193" t="s">
        <v>311</v>
      </c>
      <c r="E44" s="193" t="s">
        <v>340</v>
      </c>
      <c r="F44" s="194" t="s">
        <v>306</v>
      </c>
      <c r="G44" s="195">
        <f>52.6-0.2+5.7</f>
        <v>58.1</v>
      </c>
    </row>
    <row r="45" spans="1:7" ht="63">
      <c r="A45" s="188" t="s">
        <v>341</v>
      </c>
      <c r="B45" s="189" t="s">
        <v>317</v>
      </c>
      <c r="C45" s="189" t="s">
        <v>296</v>
      </c>
      <c r="D45" s="189" t="s">
        <v>311</v>
      </c>
      <c r="E45" s="189" t="s">
        <v>342</v>
      </c>
      <c r="F45" s="196" t="s">
        <v>298</v>
      </c>
      <c r="G45" s="199">
        <f>G46+G47</f>
        <v>525.3</v>
      </c>
    </row>
    <row r="46" spans="1:7" ht="47.25">
      <c r="A46" s="192" t="s">
        <v>303</v>
      </c>
      <c r="B46" s="193" t="s">
        <v>317</v>
      </c>
      <c r="C46" s="193" t="s">
        <v>296</v>
      </c>
      <c r="D46" s="193" t="s">
        <v>311</v>
      </c>
      <c r="E46" s="193" t="s">
        <v>342</v>
      </c>
      <c r="F46" s="194" t="s">
        <v>304</v>
      </c>
      <c r="G46" s="195">
        <f>478.7-6.1</f>
        <v>472.59999999999997</v>
      </c>
    </row>
    <row r="47" spans="1:7" ht="47.25">
      <c r="A47" s="192" t="s">
        <v>305</v>
      </c>
      <c r="B47" s="193" t="s">
        <v>317</v>
      </c>
      <c r="C47" s="193" t="s">
        <v>296</v>
      </c>
      <c r="D47" s="193" t="s">
        <v>311</v>
      </c>
      <c r="E47" s="193" t="s">
        <v>342</v>
      </c>
      <c r="F47" s="194" t="s">
        <v>306</v>
      </c>
      <c r="G47" s="195">
        <f>46.6+6.1</f>
        <v>52.7</v>
      </c>
    </row>
    <row r="48" spans="1:7" ht="21" customHeight="1">
      <c r="A48" s="188" t="s">
        <v>325</v>
      </c>
      <c r="B48" s="189" t="s">
        <v>317</v>
      </c>
      <c r="C48" s="189" t="s">
        <v>296</v>
      </c>
      <c r="D48" s="189" t="s">
        <v>311</v>
      </c>
      <c r="E48" s="189" t="s">
        <v>326</v>
      </c>
      <c r="F48" s="196" t="s">
        <v>298</v>
      </c>
      <c r="G48" s="199">
        <f>G49+G50</f>
        <v>85</v>
      </c>
    </row>
    <row r="49" spans="1:7" ht="56.25" customHeight="1">
      <c r="A49" s="192" t="s">
        <v>305</v>
      </c>
      <c r="B49" s="193" t="s">
        <v>317</v>
      </c>
      <c r="C49" s="193" t="s">
        <v>296</v>
      </c>
      <c r="D49" s="193" t="s">
        <v>311</v>
      </c>
      <c r="E49" s="193" t="s">
        <v>326</v>
      </c>
      <c r="F49" s="194" t="s">
        <v>306</v>
      </c>
      <c r="G49" s="195">
        <f>4.6+8.1+8.7+2.4+6.1+6.3+1.1+4.6</f>
        <v>41.9</v>
      </c>
    </row>
    <row r="50" spans="1:7" ht="15.75">
      <c r="A50" s="192" t="s">
        <v>343</v>
      </c>
      <c r="B50" s="193" t="s">
        <v>317</v>
      </c>
      <c r="C50" s="193" t="s">
        <v>296</v>
      </c>
      <c r="D50" s="193" t="s">
        <v>311</v>
      </c>
      <c r="E50" s="193" t="s">
        <v>326</v>
      </c>
      <c r="F50" s="194" t="s">
        <v>344</v>
      </c>
      <c r="G50" s="195">
        <f>45-1.9</f>
        <v>43.1</v>
      </c>
    </row>
    <row r="51" spans="1:7" ht="47.25">
      <c r="A51" s="188" t="s">
        <v>345</v>
      </c>
      <c r="B51" s="189" t="s">
        <v>317</v>
      </c>
      <c r="C51" s="189" t="s">
        <v>296</v>
      </c>
      <c r="D51" s="189" t="s">
        <v>311</v>
      </c>
      <c r="E51" s="189" t="s">
        <v>346</v>
      </c>
      <c r="F51" s="196" t="s">
        <v>298</v>
      </c>
      <c r="G51" s="199">
        <f>G52</f>
        <v>5809.6</v>
      </c>
    </row>
    <row r="52" spans="1:7" ht="15.75">
      <c r="A52" s="192" t="s">
        <v>337</v>
      </c>
      <c r="B52" s="193" t="s">
        <v>317</v>
      </c>
      <c r="C52" s="193" t="s">
        <v>296</v>
      </c>
      <c r="D52" s="193" t="s">
        <v>311</v>
      </c>
      <c r="E52" s="193" t="s">
        <v>346</v>
      </c>
      <c r="F52" s="194" t="s">
        <v>338</v>
      </c>
      <c r="G52" s="202">
        <v>5809.6</v>
      </c>
    </row>
    <row r="53" spans="1:7" ht="47.25">
      <c r="A53" s="188" t="s">
        <v>312</v>
      </c>
      <c r="B53" s="189" t="s">
        <v>317</v>
      </c>
      <c r="C53" s="189" t="s">
        <v>296</v>
      </c>
      <c r="D53" s="189" t="s">
        <v>311</v>
      </c>
      <c r="E53" s="189" t="s">
        <v>313</v>
      </c>
      <c r="F53" s="196" t="s">
        <v>298</v>
      </c>
      <c r="G53" s="199">
        <f>G54</f>
        <v>3753.8000000000006</v>
      </c>
    </row>
    <row r="54" spans="1:7" ht="23.25" customHeight="1">
      <c r="A54" s="192" t="s">
        <v>314</v>
      </c>
      <c r="B54" s="193" t="s">
        <v>317</v>
      </c>
      <c r="C54" s="193" t="s">
        <v>296</v>
      </c>
      <c r="D54" s="193" t="s">
        <v>311</v>
      </c>
      <c r="E54" s="193" t="s">
        <v>313</v>
      </c>
      <c r="F54" s="194" t="s">
        <v>315</v>
      </c>
      <c r="G54" s="195">
        <f>315.5+283.7+3344.4-197.6+7.8</f>
        <v>3753.8000000000006</v>
      </c>
    </row>
    <row r="55" spans="1:7" ht="31.5">
      <c r="A55" s="188" t="s">
        <v>347</v>
      </c>
      <c r="B55" s="189" t="s">
        <v>317</v>
      </c>
      <c r="C55" s="189" t="s">
        <v>296</v>
      </c>
      <c r="D55" s="189" t="s">
        <v>311</v>
      </c>
      <c r="E55" s="189" t="s">
        <v>348</v>
      </c>
      <c r="F55" s="196" t="s">
        <v>298</v>
      </c>
      <c r="G55" s="199">
        <f>G56+G57+G58</f>
        <v>500</v>
      </c>
    </row>
    <row r="56" spans="1:7" ht="15.75">
      <c r="A56" s="192" t="s">
        <v>349</v>
      </c>
      <c r="B56" s="193" t="s">
        <v>317</v>
      </c>
      <c r="C56" s="193" t="s">
        <v>296</v>
      </c>
      <c r="D56" s="193" t="s">
        <v>311</v>
      </c>
      <c r="E56" s="193" t="s">
        <v>348</v>
      </c>
      <c r="F56" s="194" t="s">
        <v>350</v>
      </c>
      <c r="G56" s="195">
        <v>108.7</v>
      </c>
    </row>
    <row r="57" spans="1:7" ht="15.75">
      <c r="A57" s="192" t="s">
        <v>337</v>
      </c>
      <c r="B57" s="193" t="s">
        <v>317</v>
      </c>
      <c r="C57" s="193" t="s">
        <v>296</v>
      </c>
      <c r="D57" s="193" t="s">
        <v>311</v>
      </c>
      <c r="E57" s="193" t="s">
        <v>348</v>
      </c>
      <c r="F57" s="194" t="s">
        <v>338</v>
      </c>
      <c r="G57" s="195">
        <v>371.3</v>
      </c>
    </row>
    <row r="58" spans="1:7" ht="47.25">
      <c r="A58" s="192" t="s">
        <v>351</v>
      </c>
      <c r="B58" s="193" t="s">
        <v>317</v>
      </c>
      <c r="C58" s="193" t="s">
        <v>296</v>
      </c>
      <c r="D58" s="193" t="s">
        <v>311</v>
      </c>
      <c r="E58" s="193" t="s">
        <v>348</v>
      </c>
      <c r="F58" s="194" t="s">
        <v>352</v>
      </c>
      <c r="G58" s="195">
        <v>20</v>
      </c>
    </row>
    <row r="59" spans="1:7" ht="31.5">
      <c r="A59" s="203" t="s">
        <v>353</v>
      </c>
      <c r="B59" s="189" t="s">
        <v>317</v>
      </c>
      <c r="C59" s="189" t="s">
        <v>296</v>
      </c>
      <c r="D59" s="189" t="s">
        <v>311</v>
      </c>
      <c r="E59" s="189" t="s">
        <v>354</v>
      </c>
      <c r="F59" s="194"/>
      <c r="G59" s="195">
        <f>G60</f>
        <v>355.8</v>
      </c>
    </row>
    <row r="60" spans="1:7" ht="15.75">
      <c r="A60" s="201" t="s">
        <v>337</v>
      </c>
      <c r="B60" s="193" t="s">
        <v>317</v>
      </c>
      <c r="C60" s="193" t="s">
        <v>296</v>
      </c>
      <c r="D60" s="193" t="s">
        <v>311</v>
      </c>
      <c r="E60" s="193" t="s">
        <v>354</v>
      </c>
      <c r="F60" s="194" t="s">
        <v>338</v>
      </c>
      <c r="G60" s="195">
        <v>355.8</v>
      </c>
    </row>
    <row r="61" spans="1:7" ht="63">
      <c r="A61" s="204" t="s">
        <v>222</v>
      </c>
      <c r="B61" s="205" t="s">
        <v>317</v>
      </c>
      <c r="C61" s="205" t="s">
        <v>300</v>
      </c>
      <c r="D61" s="205" t="s">
        <v>355</v>
      </c>
      <c r="E61" s="205"/>
      <c r="F61" s="194"/>
      <c r="G61" s="197">
        <v>0</v>
      </c>
    </row>
    <row r="62" spans="1:7" ht="78.75">
      <c r="A62" s="206" t="s">
        <v>356</v>
      </c>
      <c r="B62" s="207" t="s">
        <v>317</v>
      </c>
      <c r="C62" s="207" t="s">
        <v>300</v>
      </c>
      <c r="D62" s="207" t="s">
        <v>355</v>
      </c>
      <c r="E62" s="207" t="s">
        <v>357</v>
      </c>
      <c r="F62" s="194"/>
      <c r="G62" s="195">
        <v>0</v>
      </c>
    </row>
    <row r="63" spans="1:7" ht="47.25">
      <c r="A63" s="208" t="s">
        <v>305</v>
      </c>
      <c r="B63" s="209" t="s">
        <v>317</v>
      </c>
      <c r="C63" s="209" t="s">
        <v>300</v>
      </c>
      <c r="D63" s="209" t="s">
        <v>355</v>
      </c>
      <c r="E63" s="209" t="s">
        <v>357</v>
      </c>
      <c r="F63" s="194" t="s">
        <v>306</v>
      </c>
      <c r="G63" s="195">
        <v>0</v>
      </c>
    </row>
    <row r="64" spans="1:7" ht="15.75">
      <c r="A64" s="184" t="s">
        <v>224</v>
      </c>
      <c r="B64" s="185" t="s">
        <v>317</v>
      </c>
      <c r="C64" s="185" t="s">
        <v>323</v>
      </c>
      <c r="D64" s="185" t="s">
        <v>297</v>
      </c>
      <c r="E64" s="185" t="s">
        <v>298</v>
      </c>
      <c r="F64" s="198" t="s">
        <v>298</v>
      </c>
      <c r="G64" s="200">
        <f>G65+G75+G70</f>
        <v>61952.9</v>
      </c>
    </row>
    <row r="65" spans="1:7" ht="15.75">
      <c r="A65" s="184" t="s">
        <v>226</v>
      </c>
      <c r="B65" s="185" t="s">
        <v>317</v>
      </c>
      <c r="C65" s="185" t="s">
        <v>323</v>
      </c>
      <c r="D65" s="185" t="s">
        <v>358</v>
      </c>
      <c r="E65" s="185" t="s">
        <v>298</v>
      </c>
      <c r="F65" s="198" t="s">
        <v>298</v>
      </c>
      <c r="G65" s="200">
        <f>G66</f>
        <v>150</v>
      </c>
    </row>
    <row r="66" spans="1:7" ht="63">
      <c r="A66" s="188" t="s">
        <v>359</v>
      </c>
      <c r="B66" s="189" t="s">
        <v>317</v>
      </c>
      <c r="C66" s="189" t="s">
        <v>323</v>
      </c>
      <c r="D66" s="189" t="s">
        <v>358</v>
      </c>
      <c r="E66" s="189" t="s">
        <v>360</v>
      </c>
      <c r="F66" s="196" t="s">
        <v>298</v>
      </c>
      <c r="G66" s="199">
        <f>G67</f>
        <v>150</v>
      </c>
    </row>
    <row r="67" spans="1:7" ht="31.5">
      <c r="A67" s="188" t="s">
        <v>361</v>
      </c>
      <c r="B67" s="189" t="s">
        <v>317</v>
      </c>
      <c r="C67" s="189" t="s">
        <v>323</v>
      </c>
      <c r="D67" s="189" t="s">
        <v>358</v>
      </c>
      <c r="E67" s="189" t="s">
        <v>362</v>
      </c>
      <c r="F67" s="196" t="s">
        <v>298</v>
      </c>
      <c r="G67" s="199">
        <f>G68</f>
        <v>150</v>
      </c>
    </row>
    <row r="68" spans="1:7" ht="31.5">
      <c r="A68" s="188" t="s">
        <v>363</v>
      </c>
      <c r="B68" s="189" t="s">
        <v>317</v>
      </c>
      <c r="C68" s="189" t="s">
        <v>323</v>
      </c>
      <c r="D68" s="189" t="s">
        <v>358</v>
      </c>
      <c r="E68" s="189" t="s">
        <v>364</v>
      </c>
      <c r="F68" s="196" t="s">
        <v>298</v>
      </c>
      <c r="G68" s="199">
        <f>G69</f>
        <v>150</v>
      </c>
    </row>
    <row r="69" spans="1:7" ht="63">
      <c r="A69" s="192" t="s">
        <v>365</v>
      </c>
      <c r="B69" s="193" t="s">
        <v>317</v>
      </c>
      <c r="C69" s="193" t="s">
        <v>323</v>
      </c>
      <c r="D69" s="193" t="s">
        <v>358</v>
      </c>
      <c r="E69" s="193" t="s">
        <v>364</v>
      </c>
      <c r="F69" s="194" t="s">
        <v>366</v>
      </c>
      <c r="G69" s="195">
        <v>150</v>
      </c>
    </row>
    <row r="70" spans="1:7" ht="21" customHeight="1">
      <c r="A70" s="184" t="s">
        <v>367</v>
      </c>
      <c r="B70" s="185" t="s">
        <v>317</v>
      </c>
      <c r="C70" s="185" t="s">
        <v>323</v>
      </c>
      <c r="D70" s="185" t="s">
        <v>355</v>
      </c>
      <c r="E70" s="185" t="s">
        <v>298</v>
      </c>
      <c r="F70" s="198" t="s">
        <v>298</v>
      </c>
      <c r="G70" s="187">
        <f>G71</f>
        <v>551.5</v>
      </c>
    </row>
    <row r="71" spans="1:7" ht="47.25">
      <c r="A71" s="188" t="s">
        <v>368</v>
      </c>
      <c r="B71" s="189" t="s">
        <v>317</v>
      </c>
      <c r="C71" s="189" t="s">
        <v>323</v>
      </c>
      <c r="D71" s="189" t="s">
        <v>355</v>
      </c>
      <c r="E71" s="189" t="s">
        <v>369</v>
      </c>
      <c r="F71" s="196" t="s">
        <v>298</v>
      </c>
      <c r="G71" s="195">
        <f>G72</f>
        <v>551.5</v>
      </c>
    </row>
    <row r="72" spans="1:7" ht="31.5">
      <c r="A72" s="188" t="s">
        <v>370</v>
      </c>
      <c r="B72" s="189" t="s">
        <v>317</v>
      </c>
      <c r="C72" s="189" t="s">
        <v>323</v>
      </c>
      <c r="D72" s="189" t="s">
        <v>355</v>
      </c>
      <c r="E72" s="189" t="s">
        <v>371</v>
      </c>
      <c r="F72" s="196" t="s">
        <v>298</v>
      </c>
      <c r="G72" s="195">
        <f>G73</f>
        <v>551.5</v>
      </c>
    </row>
    <row r="73" spans="1:7" ht="47.25">
      <c r="A73" s="210" t="s">
        <v>372</v>
      </c>
      <c r="B73" s="189" t="s">
        <v>317</v>
      </c>
      <c r="C73" s="189" t="s">
        <v>323</v>
      </c>
      <c r="D73" s="189" t="s">
        <v>355</v>
      </c>
      <c r="E73" s="189" t="s">
        <v>373</v>
      </c>
      <c r="F73" s="196" t="s">
        <v>298</v>
      </c>
      <c r="G73" s="195">
        <f>G74</f>
        <v>551.5</v>
      </c>
    </row>
    <row r="74" spans="1:7" ht="47.25">
      <c r="A74" s="192" t="s">
        <v>305</v>
      </c>
      <c r="B74" s="193" t="s">
        <v>317</v>
      </c>
      <c r="C74" s="193" t="s">
        <v>323</v>
      </c>
      <c r="D74" s="193" t="s">
        <v>355</v>
      </c>
      <c r="E74" s="189" t="s">
        <v>373</v>
      </c>
      <c r="F74" s="194" t="s">
        <v>306</v>
      </c>
      <c r="G74" s="195">
        <v>551.5</v>
      </c>
    </row>
    <row r="75" spans="1:7" ht="31.5">
      <c r="A75" s="184" t="s">
        <v>234</v>
      </c>
      <c r="B75" s="185" t="s">
        <v>317</v>
      </c>
      <c r="C75" s="185" t="s">
        <v>323</v>
      </c>
      <c r="D75" s="185" t="s">
        <v>374</v>
      </c>
      <c r="E75" s="185" t="s">
        <v>298</v>
      </c>
      <c r="F75" s="198" t="s">
        <v>298</v>
      </c>
      <c r="G75" s="200">
        <f>G76+G97+G99+G103+G94+G92</f>
        <v>61251.4</v>
      </c>
    </row>
    <row r="76" spans="1:7" ht="53.25" customHeight="1">
      <c r="A76" s="188" t="s">
        <v>375</v>
      </c>
      <c r="B76" s="189" t="s">
        <v>317</v>
      </c>
      <c r="C76" s="189" t="s">
        <v>323</v>
      </c>
      <c r="D76" s="189" t="s">
        <v>374</v>
      </c>
      <c r="E76" s="189" t="s">
        <v>376</v>
      </c>
      <c r="F76" s="196" t="s">
        <v>298</v>
      </c>
      <c r="G76" s="199">
        <f>G77</f>
        <v>9406.3</v>
      </c>
    </row>
    <row r="77" spans="1:7" ht="31.5">
      <c r="A77" s="188" t="s">
        <v>377</v>
      </c>
      <c r="B77" s="189" t="s">
        <v>317</v>
      </c>
      <c r="C77" s="189" t="s">
        <v>323</v>
      </c>
      <c r="D77" s="189" t="s">
        <v>374</v>
      </c>
      <c r="E77" s="189" t="s">
        <v>378</v>
      </c>
      <c r="F77" s="196" t="s">
        <v>298</v>
      </c>
      <c r="G77" s="199">
        <f>G78+G80+G83+G85+G87+G89+G91</f>
        <v>9406.3</v>
      </c>
    </row>
    <row r="78" spans="1:7" ht="97.5" customHeight="1">
      <c r="A78" s="203" t="s">
        <v>379</v>
      </c>
      <c r="B78" s="189" t="s">
        <v>317</v>
      </c>
      <c r="C78" s="189" t="s">
        <v>323</v>
      </c>
      <c r="D78" s="189" t="s">
        <v>374</v>
      </c>
      <c r="E78" s="189" t="s">
        <v>380</v>
      </c>
      <c r="F78" s="196" t="s">
        <v>298</v>
      </c>
      <c r="G78" s="199">
        <f>G79</f>
        <v>50</v>
      </c>
    </row>
    <row r="79" spans="1:7" ht="47.25">
      <c r="A79" s="192" t="s">
        <v>305</v>
      </c>
      <c r="B79" s="193" t="s">
        <v>317</v>
      </c>
      <c r="C79" s="193" t="s">
        <v>323</v>
      </c>
      <c r="D79" s="193" t="s">
        <v>374</v>
      </c>
      <c r="E79" s="193" t="s">
        <v>380</v>
      </c>
      <c r="F79" s="194" t="s">
        <v>306</v>
      </c>
      <c r="G79" s="195">
        <v>50</v>
      </c>
    </row>
    <row r="80" spans="1:7" ht="110.25">
      <c r="A80" s="188" t="s">
        <v>381</v>
      </c>
      <c r="B80" s="189" t="s">
        <v>317</v>
      </c>
      <c r="C80" s="189" t="s">
        <v>323</v>
      </c>
      <c r="D80" s="189" t="s">
        <v>374</v>
      </c>
      <c r="E80" s="189" t="s">
        <v>382</v>
      </c>
      <c r="F80" s="196" t="s">
        <v>298</v>
      </c>
      <c r="G80" s="199">
        <f>G81</f>
        <v>9180</v>
      </c>
    </row>
    <row r="81" spans="1:7" ht="63">
      <c r="A81" s="211" t="s">
        <v>365</v>
      </c>
      <c r="B81" s="193" t="s">
        <v>317</v>
      </c>
      <c r="C81" s="193" t="s">
        <v>323</v>
      </c>
      <c r="D81" s="193" t="s">
        <v>374</v>
      </c>
      <c r="E81" s="193" t="s">
        <v>382</v>
      </c>
      <c r="F81" s="194" t="s">
        <v>366</v>
      </c>
      <c r="G81" s="212">
        <f>9100-220+300</f>
        <v>9180</v>
      </c>
    </row>
    <row r="82" spans="1:7" ht="78.75">
      <c r="A82" s="213" t="s">
        <v>383</v>
      </c>
      <c r="B82" s="189" t="s">
        <v>317</v>
      </c>
      <c r="C82" s="189" t="s">
        <v>323</v>
      </c>
      <c r="D82" s="189" t="s">
        <v>374</v>
      </c>
      <c r="E82" s="189" t="s">
        <v>384</v>
      </c>
      <c r="F82" s="196" t="s">
        <v>298</v>
      </c>
      <c r="G82" s="212">
        <f>G83</f>
        <v>30</v>
      </c>
    </row>
    <row r="83" spans="1:7" ht="47.25">
      <c r="A83" s="211" t="s">
        <v>305</v>
      </c>
      <c r="B83" s="193" t="s">
        <v>317</v>
      </c>
      <c r="C83" s="193" t="s">
        <v>323</v>
      </c>
      <c r="D83" s="193" t="s">
        <v>374</v>
      </c>
      <c r="E83" s="193" t="s">
        <v>384</v>
      </c>
      <c r="F83" s="194" t="s">
        <v>306</v>
      </c>
      <c r="G83" s="212">
        <v>30</v>
      </c>
    </row>
    <row r="84" spans="1:7" ht="78.75">
      <c r="A84" s="213" t="s">
        <v>385</v>
      </c>
      <c r="B84" s="189" t="s">
        <v>317</v>
      </c>
      <c r="C84" s="189" t="s">
        <v>323</v>
      </c>
      <c r="D84" s="189" t="s">
        <v>374</v>
      </c>
      <c r="E84" s="189" t="s">
        <v>386</v>
      </c>
      <c r="F84" s="196" t="s">
        <v>298</v>
      </c>
      <c r="G84" s="212">
        <f>G85</f>
        <v>36.3</v>
      </c>
    </row>
    <row r="85" spans="1:7" ht="47.25">
      <c r="A85" s="211" t="s">
        <v>305</v>
      </c>
      <c r="B85" s="193" t="s">
        <v>317</v>
      </c>
      <c r="C85" s="193" t="s">
        <v>323</v>
      </c>
      <c r="D85" s="193" t="s">
        <v>374</v>
      </c>
      <c r="E85" s="193" t="s">
        <v>386</v>
      </c>
      <c r="F85" s="194" t="s">
        <v>306</v>
      </c>
      <c r="G85" s="212">
        <f>50-13.7</f>
        <v>36.3</v>
      </c>
    </row>
    <row r="86" spans="1:7" ht="63">
      <c r="A86" s="213" t="s">
        <v>387</v>
      </c>
      <c r="B86" s="189" t="s">
        <v>317</v>
      </c>
      <c r="C86" s="189" t="s">
        <v>323</v>
      </c>
      <c r="D86" s="189" t="s">
        <v>374</v>
      </c>
      <c r="E86" s="189" t="s">
        <v>388</v>
      </c>
      <c r="F86" s="196" t="s">
        <v>298</v>
      </c>
      <c r="G86" s="212">
        <f>G87</f>
        <v>50</v>
      </c>
    </row>
    <row r="87" spans="1:7" ht="63">
      <c r="A87" s="211" t="s">
        <v>365</v>
      </c>
      <c r="B87" s="193" t="s">
        <v>317</v>
      </c>
      <c r="C87" s="193" t="s">
        <v>323</v>
      </c>
      <c r="D87" s="193" t="s">
        <v>374</v>
      </c>
      <c r="E87" s="193" t="s">
        <v>388</v>
      </c>
      <c r="F87" s="194" t="s">
        <v>366</v>
      </c>
      <c r="G87" s="212">
        <v>50</v>
      </c>
    </row>
    <row r="88" spans="1:7" ht="78.75">
      <c r="A88" s="213" t="s">
        <v>389</v>
      </c>
      <c r="B88" s="189" t="s">
        <v>317</v>
      </c>
      <c r="C88" s="189" t="s">
        <v>323</v>
      </c>
      <c r="D88" s="189" t="s">
        <v>374</v>
      </c>
      <c r="E88" s="189" t="s">
        <v>390</v>
      </c>
      <c r="F88" s="196" t="s">
        <v>298</v>
      </c>
      <c r="G88" s="212">
        <f>G89</f>
        <v>50</v>
      </c>
    </row>
    <row r="89" spans="1:7" ht="63">
      <c r="A89" s="211" t="s">
        <v>365</v>
      </c>
      <c r="B89" s="193" t="s">
        <v>317</v>
      </c>
      <c r="C89" s="193" t="s">
        <v>323</v>
      </c>
      <c r="D89" s="193" t="s">
        <v>374</v>
      </c>
      <c r="E89" s="193" t="s">
        <v>390</v>
      </c>
      <c r="F89" s="194" t="s">
        <v>366</v>
      </c>
      <c r="G89" s="212">
        <v>50</v>
      </c>
    </row>
    <row r="90" spans="1:7" ht="94.5">
      <c r="A90" s="213" t="s">
        <v>391</v>
      </c>
      <c r="B90" s="189" t="s">
        <v>317</v>
      </c>
      <c r="C90" s="189" t="s">
        <v>323</v>
      </c>
      <c r="D90" s="189" t="s">
        <v>374</v>
      </c>
      <c r="E90" s="189" t="s">
        <v>392</v>
      </c>
      <c r="F90" s="196" t="s">
        <v>298</v>
      </c>
      <c r="G90" s="212">
        <f>G91</f>
        <v>10</v>
      </c>
    </row>
    <row r="91" spans="1:7" ht="63">
      <c r="A91" s="211" t="s">
        <v>365</v>
      </c>
      <c r="B91" s="193" t="s">
        <v>317</v>
      </c>
      <c r="C91" s="193" t="s">
        <v>323</v>
      </c>
      <c r="D91" s="193" t="s">
        <v>374</v>
      </c>
      <c r="E91" s="193" t="s">
        <v>392</v>
      </c>
      <c r="F91" s="194" t="s">
        <v>366</v>
      </c>
      <c r="G91" s="212">
        <v>10</v>
      </c>
    </row>
    <row r="92" spans="1:7" ht="63">
      <c r="A92" s="213" t="s">
        <v>393</v>
      </c>
      <c r="B92" s="214" t="s">
        <v>317</v>
      </c>
      <c r="C92" s="214" t="s">
        <v>323</v>
      </c>
      <c r="D92" s="214" t="s">
        <v>374</v>
      </c>
      <c r="E92" s="214" t="s">
        <v>394</v>
      </c>
      <c r="F92" s="215"/>
      <c r="G92" s="212">
        <f>G93</f>
        <v>34744.8</v>
      </c>
    </row>
    <row r="93" spans="1:7" ht="63">
      <c r="A93" s="211" t="s">
        <v>365</v>
      </c>
      <c r="B93" s="209" t="s">
        <v>317</v>
      </c>
      <c r="C93" s="209" t="s">
        <v>323</v>
      </c>
      <c r="D93" s="209" t="s">
        <v>374</v>
      </c>
      <c r="E93" s="209" t="s">
        <v>394</v>
      </c>
      <c r="F93" s="216" t="s">
        <v>366</v>
      </c>
      <c r="G93" s="212">
        <v>34744.8</v>
      </c>
    </row>
    <row r="94" spans="1:7" ht="63">
      <c r="A94" s="188" t="s">
        <v>395</v>
      </c>
      <c r="B94" s="189" t="s">
        <v>317</v>
      </c>
      <c r="C94" s="189" t="s">
        <v>323</v>
      </c>
      <c r="D94" s="189" t="s">
        <v>374</v>
      </c>
      <c r="E94" s="189" t="s">
        <v>396</v>
      </c>
      <c r="F94" s="196"/>
      <c r="G94" s="199">
        <f>G95+G96</f>
        <v>8686.2</v>
      </c>
    </row>
    <row r="95" spans="1:7" ht="47.25">
      <c r="A95" s="192" t="s">
        <v>305</v>
      </c>
      <c r="B95" s="193" t="s">
        <v>317</v>
      </c>
      <c r="C95" s="193" t="s">
        <v>323</v>
      </c>
      <c r="D95" s="193" t="s">
        <v>374</v>
      </c>
      <c r="E95" s="193" t="s">
        <v>396</v>
      </c>
      <c r="F95" s="194" t="s">
        <v>306</v>
      </c>
      <c r="G95" s="212">
        <f>150+2000</f>
        <v>2150</v>
      </c>
    </row>
    <row r="96" spans="1:7" ht="63">
      <c r="A96" s="201" t="s">
        <v>365</v>
      </c>
      <c r="B96" s="193" t="s">
        <v>317</v>
      </c>
      <c r="C96" s="193" t="s">
        <v>323</v>
      </c>
      <c r="D96" s="193" t="s">
        <v>374</v>
      </c>
      <c r="E96" s="193" t="s">
        <v>396</v>
      </c>
      <c r="F96" s="194" t="s">
        <v>366</v>
      </c>
      <c r="G96" s="212">
        <f>8536.2-2000</f>
        <v>6536.200000000001</v>
      </c>
    </row>
    <row r="97" spans="1:7" ht="31.5">
      <c r="A97" s="188" t="s">
        <v>397</v>
      </c>
      <c r="B97" s="189" t="s">
        <v>317</v>
      </c>
      <c r="C97" s="189" t="s">
        <v>323</v>
      </c>
      <c r="D97" s="189" t="s">
        <v>374</v>
      </c>
      <c r="E97" s="189" t="s">
        <v>398</v>
      </c>
      <c r="F97" s="196" t="s">
        <v>298</v>
      </c>
      <c r="G97" s="199">
        <f>G98</f>
        <v>149</v>
      </c>
    </row>
    <row r="98" spans="1:7" ht="47.25">
      <c r="A98" s="192" t="s">
        <v>305</v>
      </c>
      <c r="B98" s="193" t="s">
        <v>317</v>
      </c>
      <c r="C98" s="193" t="s">
        <v>323</v>
      </c>
      <c r="D98" s="193" t="s">
        <v>374</v>
      </c>
      <c r="E98" s="193" t="s">
        <v>398</v>
      </c>
      <c r="F98" s="194" t="s">
        <v>306</v>
      </c>
      <c r="G98" s="195">
        <f>1650-307.5-1193.5</f>
        <v>149</v>
      </c>
    </row>
    <row r="99" spans="1:7" ht="63">
      <c r="A99" s="188" t="s">
        <v>399</v>
      </c>
      <c r="B99" s="189" t="s">
        <v>317</v>
      </c>
      <c r="C99" s="189" t="s">
        <v>323</v>
      </c>
      <c r="D99" s="189" t="s">
        <v>374</v>
      </c>
      <c r="E99" s="189" t="s">
        <v>400</v>
      </c>
      <c r="F99" s="196" t="s">
        <v>298</v>
      </c>
      <c r="G99" s="199">
        <f>G100+G101+G102</f>
        <v>6672.9</v>
      </c>
    </row>
    <row r="100" spans="1:7" ht="31.5">
      <c r="A100" s="192" t="s">
        <v>401</v>
      </c>
      <c r="B100" s="193" t="s">
        <v>317</v>
      </c>
      <c r="C100" s="193" t="s">
        <v>323</v>
      </c>
      <c r="D100" s="193" t="s">
        <v>374</v>
      </c>
      <c r="E100" s="193" t="s">
        <v>400</v>
      </c>
      <c r="F100" s="194" t="s">
        <v>402</v>
      </c>
      <c r="G100" s="195">
        <v>6015.9</v>
      </c>
    </row>
    <row r="101" spans="1:7" ht="47.25">
      <c r="A101" s="192" t="s">
        <v>305</v>
      </c>
      <c r="B101" s="193" t="s">
        <v>317</v>
      </c>
      <c r="C101" s="193" t="s">
        <v>323</v>
      </c>
      <c r="D101" s="193" t="s">
        <v>374</v>
      </c>
      <c r="E101" s="193" t="s">
        <v>400</v>
      </c>
      <c r="F101" s="194" t="s">
        <v>306</v>
      </c>
      <c r="G101" s="195">
        <v>408</v>
      </c>
    </row>
    <row r="102" spans="1:7" ht="21" customHeight="1">
      <c r="A102" s="192" t="s">
        <v>307</v>
      </c>
      <c r="B102" s="193" t="s">
        <v>317</v>
      </c>
      <c r="C102" s="193" t="s">
        <v>323</v>
      </c>
      <c r="D102" s="193" t="s">
        <v>374</v>
      </c>
      <c r="E102" s="193" t="s">
        <v>400</v>
      </c>
      <c r="F102" s="194" t="s">
        <v>308</v>
      </c>
      <c r="G102" s="195">
        <v>249</v>
      </c>
    </row>
    <row r="103" spans="1:7" ht="31.5">
      <c r="A103" s="188" t="s">
        <v>403</v>
      </c>
      <c r="B103" s="189" t="s">
        <v>317</v>
      </c>
      <c r="C103" s="189" t="s">
        <v>323</v>
      </c>
      <c r="D103" s="189" t="s">
        <v>374</v>
      </c>
      <c r="E103" s="189" t="s">
        <v>404</v>
      </c>
      <c r="F103" s="196" t="s">
        <v>298</v>
      </c>
      <c r="G103" s="199">
        <f>G104</f>
        <v>1592.2</v>
      </c>
    </row>
    <row r="104" spans="1:7" ht="47.25">
      <c r="A104" s="192" t="s">
        <v>305</v>
      </c>
      <c r="B104" s="193" t="s">
        <v>317</v>
      </c>
      <c r="C104" s="193" t="s">
        <v>323</v>
      </c>
      <c r="D104" s="193" t="s">
        <v>374</v>
      </c>
      <c r="E104" s="193" t="s">
        <v>404</v>
      </c>
      <c r="F104" s="194" t="s">
        <v>306</v>
      </c>
      <c r="G104" s="195">
        <v>1592.2</v>
      </c>
    </row>
    <row r="105" spans="1:7" ht="31.5">
      <c r="A105" s="184" t="s">
        <v>236</v>
      </c>
      <c r="B105" s="185" t="s">
        <v>317</v>
      </c>
      <c r="C105" s="185" t="s">
        <v>358</v>
      </c>
      <c r="D105" s="185" t="s">
        <v>297</v>
      </c>
      <c r="E105" s="185" t="s">
        <v>298</v>
      </c>
      <c r="F105" s="198" t="s">
        <v>298</v>
      </c>
      <c r="G105" s="187">
        <f>G106+G109+G116</f>
        <v>36942.8</v>
      </c>
    </row>
    <row r="106" spans="1:7" ht="15.75">
      <c r="A106" s="184" t="s">
        <v>238</v>
      </c>
      <c r="B106" s="185" t="s">
        <v>317</v>
      </c>
      <c r="C106" s="185" t="s">
        <v>358</v>
      </c>
      <c r="D106" s="185" t="s">
        <v>296</v>
      </c>
      <c r="E106" s="185" t="s">
        <v>298</v>
      </c>
      <c r="F106" s="198" t="s">
        <v>298</v>
      </c>
      <c r="G106" s="187">
        <f>G107</f>
        <v>27579.5</v>
      </c>
    </row>
    <row r="107" spans="1:7" ht="31.5">
      <c r="A107" s="188" t="s">
        <v>405</v>
      </c>
      <c r="B107" s="189" t="s">
        <v>317</v>
      </c>
      <c r="C107" s="189" t="s">
        <v>358</v>
      </c>
      <c r="D107" s="189" t="s">
        <v>296</v>
      </c>
      <c r="E107" s="189" t="s">
        <v>406</v>
      </c>
      <c r="F107" s="196" t="s">
        <v>298</v>
      </c>
      <c r="G107" s="199">
        <f>G108</f>
        <v>27579.5</v>
      </c>
    </row>
    <row r="108" spans="1:7" ht="15.75">
      <c r="A108" s="192" t="s">
        <v>407</v>
      </c>
      <c r="B108" s="193" t="s">
        <v>317</v>
      </c>
      <c r="C108" s="193" t="s">
        <v>358</v>
      </c>
      <c r="D108" s="193" t="s">
        <v>296</v>
      </c>
      <c r="E108" s="193" t="s">
        <v>406</v>
      </c>
      <c r="F108" s="194" t="s">
        <v>408</v>
      </c>
      <c r="G108" s="195">
        <v>27579.5</v>
      </c>
    </row>
    <row r="109" spans="1:7" ht="15.75">
      <c r="A109" s="184" t="s">
        <v>240</v>
      </c>
      <c r="B109" s="185" t="s">
        <v>317</v>
      </c>
      <c r="C109" s="185" t="s">
        <v>358</v>
      </c>
      <c r="D109" s="185" t="s">
        <v>319</v>
      </c>
      <c r="E109" s="185" t="s">
        <v>298</v>
      </c>
      <c r="F109" s="198" t="s">
        <v>298</v>
      </c>
      <c r="G109" s="187">
        <f>G110+G114</f>
        <v>1583.4</v>
      </c>
    </row>
    <row r="110" spans="1:7" ht="63">
      <c r="A110" s="188" t="s">
        <v>409</v>
      </c>
      <c r="B110" s="189" t="s">
        <v>317</v>
      </c>
      <c r="C110" s="189" t="s">
        <v>358</v>
      </c>
      <c r="D110" s="189" t="s">
        <v>319</v>
      </c>
      <c r="E110" s="189" t="s">
        <v>410</v>
      </c>
      <c r="F110" s="196" t="s">
        <v>298</v>
      </c>
      <c r="G110" s="199">
        <f>G111</f>
        <v>856.2</v>
      </c>
    </row>
    <row r="111" spans="1:7" ht="47.25">
      <c r="A111" s="188" t="s">
        <v>411</v>
      </c>
      <c r="B111" s="189" t="s">
        <v>317</v>
      </c>
      <c r="C111" s="189" t="s">
        <v>358</v>
      </c>
      <c r="D111" s="189" t="s">
        <v>319</v>
      </c>
      <c r="E111" s="189" t="s">
        <v>412</v>
      </c>
      <c r="F111" s="196" t="s">
        <v>298</v>
      </c>
      <c r="G111" s="199">
        <f>G112</f>
        <v>856.2</v>
      </c>
    </row>
    <row r="112" spans="1:7" ht="31.5">
      <c r="A112" s="188" t="s">
        <v>413</v>
      </c>
      <c r="B112" s="189" t="s">
        <v>317</v>
      </c>
      <c r="C112" s="189" t="s">
        <v>358</v>
      </c>
      <c r="D112" s="189" t="s">
        <v>319</v>
      </c>
      <c r="E112" s="189" t="s">
        <v>414</v>
      </c>
      <c r="F112" s="196" t="s">
        <v>298</v>
      </c>
      <c r="G112" s="199">
        <f>G113</f>
        <v>856.2</v>
      </c>
    </row>
    <row r="113" spans="1:7" ht="15.75">
      <c r="A113" s="192" t="s">
        <v>407</v>
      </c>
      <c r="B113" s="193" t="s">
        <v>317</v>
      </c>
      <c r="C113" s="193" t="s">
        <v>358</v>
      </c>
      <c r="D113" s="193" t="s">
        <v>319</v>
      </c>
      <c r="E113" s="193" t="s">
        <v>414</v>
      </c>
      <c r="F113" s="194" t="s">
        <v>408</v>
      </c>
      <c r="G113" s="195">
        <v>856.2</v>
      </c>
    </row>
    <row r="114" spans="1:7" ht="31.5">
      <c r="A114" s="188" t="s">
        <v>413</v>
      </c>
      <c r="B114" s="189" t="s">
        <v>317</v>
      </c>
      <c r="C114" s="189" t="s">
        <v>358</v>
      </c>
      <c r="D114" s="189" t="s">
        <v>319</v>
      </c>
      <c r="E114" s="189" t="s">
        <v>415</v>
      </c>
      <c r="F114" s="196" t="s">
        <v>298</v>
      </c>
      <c r="G114" s="199">
        <f>G115</f>
        <v>727.2</v>
      </c>
    </row>
    <row r="115" spans="1:7" ht="15.75">
      <c r="A115" s="192" t="s">
        <v>407</v>
      </c>
      <c r="B115" s="193" t="s">
        <v>317</v>
      </c>
      <c r="C115" s="193" t="s">
        <v>358</v>
      </c>
      <c r="D115" s="193" t="s">
        <v>319</v>
      </c>
      <c r="E115" s="193" t="s">
        <v>415</v>
      </c>
      <c r="F115" s="194" t="s">
        <v>408</v>
      </c>
      <c r="G115" s="195">
        <v>727.2</v>
      </c>
    </row>
    <row r="116" spans="1:7" ht="31.5">
      <c r="A116" s="184" t="s">
        <v>416</v>
      </c>
      <c r="B116" s="185" t="s">
        <v>317</v>
      </c>
      <c r="C116" s="185" t="s">
        <v>358</v>
      </c>
      <c r="D116" s="185" t="s">
        <v>358</v>
      </c>
      <c r="E116" s="185" t="s">
        <v>298</v>
      </c>
      <c r="F116" s="194"/>
      <c r="G116" s="187">
        <f>G117</f>
        <v>7779.9</v>
      </c>
    </row>
    <row r="117" spans="1:7" ht="63">
      <c r="A117" s="188" t="s">
        <v>409</v>
      </c>
      <c r="B117" s="189" t="s">
        <v>317</v>
      </c>
      <c r="C117" s="189" t="s">
        <v>358</v>
      </c>
      <c r="D117" s="189" t="s">
        <v>358</v>
      </c>
      <c r="E117" s="189" t="s">
        <v>410</v>
      </c>
      <c r="F117" s="194"/>
      <c r="G117" s="195">
        <f>G118</f>
        <v>7779.9</v>
      </c>
    </row>
    <row r="118" spans="1:7" ht="47.25">
      <c r="A118" s="188" t="s">
        <v>417</v>
      </c>
      <c r="B118" s="189" t="s">
        <v>317</v>
      </c>
      <c r="C118" s="189" t="s">
        <v>358</v>
      </c>
      <c r="D118" s="189" t="s">
        <v>358</v>
      </c>
      <c r="E118" s="189" t="s">
        <v>418</v>
      </c>
      <c r="F118" s="194"/>
      <c r="G118" s="195">
        <f>G119</f>
        <v>7779.9</v>
      </c>
    </row>
    <row r="119" spans="1:7" ht="47.25">
      <c r="A119" s="210" t="s">
        <v>419</v>
      </c>
      <c r="B119" s="189" t="s">
        <v>317</v>
      </c>
      <c r="C119" s="189" t="s">
        <v>358</v>
      </c>
      <c r="D119" s="189" t="s">
        <v>358</v>
      </c>
      <c r="E119" s="189" t="s">
        <v>420</v>
      </c>
      <c r="F119" s="194"/>
      <c r="G119" s="195">
        <f>G120</f>
        <v>7779.9</v>
      </c>
    </row>
    <row r="120" spans="1:7" ht="15.75">
      <c r="A120" s="192" t="s">
        <v>407</v>
      </c>
      <c r="B120" s="189" t="s">
        <v>317</v>
      </c>
      <c r="C120" s="189" t="s">
        <v>358</v>
      </c>
      <c r="D120" s="189" t="s">
        <v>358</v>
      </c>
      <c r="E120" s="189" t="s">
        <v>420</v>
      </c>
      <c r="F120" s="194" t="s">
        <v>408</v>
      </c>
      <c r="G120" s="195">
        <f>9867.3-200-1887.4</f>
        <v>7779.9</v>
      </c>
    </row>
    <row r="121" spans="1:7" ht="15.75">
      <c r="A121" s="184" t="s">
        <v>246</v>
      </c>
      <c r="B121" s="185" t="s">
        <v>317</v>
      </c>
      <c r="C121" s="185" t="s">
        <v>421</v>
      </c>
      <c r="D121" s="185" t="s">
        <v>297</v>
      </c>
      <c r="E121" s="185" t="s">
        <v>298</v>
      </c>
      <c r="F121" s="198" t="s">
        <v>298</v>
      </c>
      <c r="G121" s="187">
        <f>G122</f>
        <v>12756.1</v>
      </c>
    </row>
    <row r="122" spans="1:7" ht="15.75">
      <c r="A122" s="184" t="s">
        <v>254</v>
      </c>
      <c r="B122" s="185" t="s">
        <v>317</v>
      </c>
      <c r="C122" s="185" t="s">
        <v>421</v>
      </c>
      <c r="D122" s="185" t="s">
        <v>355</v>
      </c>
      <c r="E122" s="185" t="s">
        <v>298</v>
      </c>
      <c r="F122" s="198" t="s">
        <v>298</v>
      </c>
      <c r="G122" s="187">
        <f>G123+G127</f>
        <v>12756.1</v>
      </c>
    </row>
    <row r="123" spans="1:7" ht="47.25">
      <c r="A123" s="188" t="s">
        <v>422</v>
      </c>
      <c r="B123" s="189" t="s">
        <v>317</v>
      </c>
      <c r="C123" s="189" t="s">
        <v>421</v>
      </c>
      <c r="D123" s="189" t="s">
        <v>355</v>
      </c>
      <c r="E123" s="189" t="s">
        <v>423</v>
      </c>
      <c r="F123" s="196" t="s">
        <v>298</v>
      </c>
      <c r="G123" s="199">
        <f>G124</f>
        <v>11213.1</v>
      </c>
    </row>
    <row r="124" spans="1:7" ht="47.25">
      <c r="A124" s="188" t="s">
        <v>424</v>
      </c>
      <c r="B124" s="189" t="s">
        <v>317</v>
      </c>
      <c r="C124" s="189" t="s">
        <v>421</v>
      </c>
      <c r="D124" s="189" t="s">
        <v>355</v>
      </c>
      <c r="E124" s="189" t="s">
        <v>425</v>
      </c>
      <c r="F124" s="196" t="s">
        <v>298</v>
      </c>
      <c r="G124" s="199">
        <f>G125</f>
        <v>11213.1</v>
      </c>
    </row>
    <row r="125" spans="1:7" ht="31.5">
      <c r="A125" s="188" t="s">
        <v>413</v>
      </c>
      <c r="B125" s="189" t="s">
        <v>317</v>
      </c>
      <c r="C125" s="189" t="s">
        <v>421</v>
      </c>
      <c r="D125" s="189" t="s">
        <v>355</v>
      </c>
      <c r="E125" s="189" t="s">
        <v>426</v>
      </c>
      <c r="F125" s="196" t="s">
        <v>298</v>
      </c>
      <c r="G125" s="199">
        <f>G126</f>
        <v>11213.1</v>
      </c>
    </row>
    <row r="126" spans="1:7" ht="15.75">
      <c r="A126" s="192" t="s">
        <v>407</v>
      </c>
      <c r="B126" s="193" t="s">
        <v>317</v>
      </c>
      <c r="C126" s="193" t="s">
        <v>421</v>
      </c>
      <c r="D126" s="193" t="s">
        <v>355</v>
      </c>
      <c r="E126" s="193" t="s">
        <v>426</v>
      </c>
      <c r="F126" s="194" t="s">
        <v>408</v>
      </c>
      <c r="G126" s="195">
        <v>11213.1</v>
      </c>
    </row>
    <row r="127" spans="1:7" ht="47.25">
      <c r="A127" s="188" t="s">
        <v>427</v>
      </c>
      <c r="B127" s="189" t="s">
        <v>317</v>
      </c>
      <c r="C127" s="189" t="s">
        <v>421</v>
      </c>
      <c r="D127" s="189" t="s">
        <v>355</v>
      </c>
      <c r="E127" s="189" t="s">
        <v>428</v>
      </c>
      <c r="F127" s="196" t="s">
        <v>298</v>
      </c>
      <c r="G127" s="199">
        <f>G128+G129</f>
        <v>1543</v>
      </c>
    </row>
    <row r="128" spans="1:7" ht="47.25">
      <c r="A128" s="192" t="s">
        <v>303</v>
      </c>
      <c r="B128" s="193" t="s">
        <v>317</v>
      </c>
      <c r="C128" s="193" t="s">
        <v>421</v>
      </c>
      <c r="D128" s="193" t="s">
        <v>355</v>
      </c>
      <c r="E128" s="193" t="s">
        <v>428</v>
      </c>
      <c r="F128" s="194" t="s">
        <v>304</v>
      </c>
      <c r="G128" s="195">
        <f>962.3+101.3</f>
        <v>1063.6</v>
      </c>
    </row>
    <row r="129" spans="1:7" ht="47.25">
      <c r="A129" s="192" t="s">
        <v>305</v>
      </c>
      <c r="B129" s="193" t="s">
        <v>317</v>
      </c>
      <c r="C129" s="193" t="s">
        <v>421</v>
      </c>
      <c r="D129" s="193" t="s">
        <v>355</v>
      </c>
      <c r="E129" s="193" t="s">
        <v>428</v>
      </c>
      <c r="F129" s="194" t="s">
        <v>306</v>
      </c>
      <c r="G129" s="195">
        <f>580.7-101.3</f>
        <v>479.40000000000003</v>
      </c>
    </row>
    <row r="130" spans="1:7" ht="15.75">
      <c r="A130" s="184" t="s">
        <v>256</v>
      </c>
      <c r="B130" s="185" t="s">
        <v>317</v>
      </c>
      <c r="C130" s="185" t="s">
        <v>429</v>
      </c>
      <c r="D130" s="185" t="s">
        <v>297</v>
      </c>
      <c r="E130" s="185" t="s">
        <v>298</v>
      </c>
      <c r="F130" s="198" t="s">
        <v>298</v>
      </c>
      <c r="G130" s="187">
        <f>G131</f>
        <v>4796.6</v>
      </c>
    </row>
    <row r="131" spans="1:7" ht="15.75">
      <c r="A131" s="184" t="s">
        <v>430</v>
      </c>
      <c r="B131" s="185" t="s">
        <v>317</v>
      </c>
      <c r="C131" s="185" t="s">
        <v>429</v>
      </c>
      <c r="D131" s="185" t="s">
        <v>296</v>
      </c>
      <c r="E131" s="185" t="s">
        <v>298</v>
      </c>
      <c r="F131" s="198" t="s">
        <v>298</v>
      </c>
      <c r="G131" s="187">
        <f>G132</f>
        <v>4796.6</v>
      </c>
    </row>
    <row r="132" spans="1:7" ht="47.25">
      <c r="A132" s="188" t="s">
        <v>431</v>
      </c>
      <c r="B132" s="189" t="s">
        <v>317</v>
      </c>
      <c r="C132" s="189" t="s">
        <v>429</v>
      </c>
      <c r="D132" s="189" t="s">
        <v>296</v>
      </c>
      <c r="E132" s="189" t="s">
        <v>432</v>
      </c>
      <c r="F132" s="196" t="s">
        <v>298</v>
      </c>
      <c r="G132" s="199">
        <f>G133</f>
        <v>4796.6</v>
      </c>
    </row>
    <row r="133" spans="1:7" ht="47.25">
      <c r="A133" s="188" t="s">
        <v>433</v>
      </c>
      <c r="B133" s="189" t="s">
        <v>317</v>
      </c>
      <c r="C133" s="189" t="s">
        <v>429</v>
      </c>
      <c r="D133" s="189" t="s">
        <v>296</v>
      </c>
      <c r="E133" s="189" t="s">
        <v>434</v>
      </c>
      <c r="F133" s="196" t="s">
        <v>298</v>
      </c>
      <c r="G133" s="199">
        <f>G134</f>
        <v>4796.6</v>
      </c>
    </row>
    <row r="134" spans="1:7" ht="31.5">
      <c r="A134" s="188" t="s">
        <v>413</v>
      </c>
      <c r="B134" s="189" t="s">
        <v>317</v>
      </c>
      <c r="C134" s="189" t="s">
        <v>429</v>
      </c>
      <c r="D134" s="189" t="s">
        <v>296</v>
      </c>
      <c r="E134" s="189" t="s">
        <v>435</v>
      </c>
      <c r="F134" s="196" t="s">
        <v>298</v>
      </c>
      <c r="G134" s="199">
        <f>G135</f>
        <v>4796.6</v>
      </c>
    </row>
    <row r="135" spans="1:7" ht="15.75">
      <c r="A135" s="192" t="s">
        <v>407</v>
      </c>
      <c r="B135" s="193" t="s">
        <v>317</v>
      </c>
      <c r="C135" s="193" t="s">
        <v>429</v>
      </c>
      <c r="D135" s="193" t="s">
        <v>296</v>
      </c>
      <c r="E135" s="193" t="s">
        <v>435</v>
      </c>
      <c r="F135" s="194" t="s">
        <v>408</v>
      </c>
      <c r="G135" s="195">
        <v>4796.6</v>
      </c>
    </row>
    <row r="136" spans="1:7" ht="15.75">
      <c r="A136" s="184" t="s">
        <v>266</v>
      </c>
      <c r="B136" s="185" t="s">
        <v>317</v>
      </c>
      <c r="C136" s="185" t="s">
        <v>436</v>
      </c>
      <c r="D136" s="185" t="s">
        <v>297</v>
      </c>
      <c r="E136" s="185" t="s">
        <v>298</v>
      </c>
      <c r="F136" s="198" t="s">
        <v>298</v>
      </c>
      <c r="G136" s="187">
        <f>G137+G140</f>
        <v>2960.2</v>
      </c>
    </row>
    <row r="137" spans="1:7" ht="15.75">
      <c r="A137" s="184" t="s">
        <v>268</v>
      </c>
      <c r="B137" s="185" t="s">
        <v>317</v>
      </c>
      <c r="C137" s="185" t="s">
        <v>436</v>
      </c>
      <c r="D137" s="185" t="s">
        <v>296</v>
      </c>
      <c r="E137" s="185" t="s">
        <v>298</v>
      </c>
      <c r="F137" s="198" t="s">
        <v>298</v>
      </c>
      <c r="G137" s="187">
        <f>G138</f>
        <v>1303.3</v>
      </c>
    </row>
    <row r="138" spans="1:7" ht="31.5">
      <c r="A138" s="188" t="s">
        <v>437</v>
      </c>
      <c r="B138" s="189" t="s">
        <v>317</v>
      </c>
      <c r="C138" s="189" t="s">
        <v>436</v>
      </c>
      <c r="D138" s="189" t="s">
        <v>296</v>
      </c>
      <c r="E138" s="189" t="s">
        <v>438</v>
      </c>
      <c r="F138" s="196" t="s">
        <v>298</v>
      </c>
      <c r="G138" s="199">
        <f>G139</f>
        <v>1303.3</v>
      </c>
    </row>
    <row r="139" spans="1:7" ht="47.25">
      <c r="A139" s="192" t="s">
        <v>439</v>
      </c>
      <c r="B139" s="193" t="s">
        <v>317</v>
      </c>
      <c r="C139" s="193" t="s">
        <v>436</v>
      </c>
      <c r="D139" s="193" t="s">
        <v>296</v>
      </c>
      <c r="E139" s="193" t="s">
        <v>438</v>
      </c>
      <c r="F139" s="194" t="s">
        <v>440</v>
      </c>
      <c r="G139" s="195">
        <v>1303.3</v>
      </c>
    </row>
    <row r="140" spans="1:7" ht="15.75">
      <c r="A140" s="184" t="s">
        <v>270</v>
      </c>
      <c r="B140" s="185" t="s">
        <v>317</v>
      </c>
      <c r="C140" s="185" t="s">
        <v>436</v>
      </c>
      <c r="D140" s="185" t="s">
        <v>300</v>
      </c>
      <c r="E140" s="185" t="s">
        <v>298</v>
      </c>
      <c r="F140" s="198" t="s">
        <v>298</v>
      </c>
      <c r="G140" s="187">
        <f>G141+G145+G147</f>
        <v>1656.9</v>
      </c>
    </row>
    <row r="141" spans="1:7" ht="52.5" customHeight="1">
      <c r="A141" s="188" t="s">
        <v>441</v>
      </c>
      <c r="B141" s="189" t="s">
        <v>317</v>
      </c>
      <c r="C141" s="189" t="s">
        <v>436</v>
      </c>
      <c r="D141" s="189" t="s">
        <v>300</v>
      </c>
      <c r="E141" s="189" t="s">
        <v>442</v>
      </c>
      <c r="F141" s="196" t="s">
        <v>298</v>
      </c>
      <c r="G141" s="199">
        <f>G142</f>
        <v>540</v>
      </c>
    </row>
    <row r="142" spans="1:7" ht="31.5">
      <c r="A142" s="188" t="s">
        <v>443</v>
      </c>
      <c r="B142" s="189" t="s">
        <v>317</v>
      </c>
      <c r="C142" s="189" t="s">
        <v>436</v>
      </c>
      <c r="D142" s="189" t="s">
        <v>300</v>
      </c>
      <c r="E142" s="189" t="s">
        <v>444</v>
      </c>
      <c r="F142" s="196" t="s">
        <v>298</v>
      </c>
      <c r="G142" s="199">
        <f>G143</f>
        <v>540</v>
      </c>
    </row>
    <row r="143" spans="1:7" ht="47.25">
      <c r="A143" s="188" t="s">
        <v>333</v>
      </c>
      <c r="B143" s="189" t="s">
        <v>317</v>
      </c>
      <c r="C143" s="189" t="s">
        <v>436</v>
      </c>
      <c r="D143" s="189" t="s">
        <v>300</v>
      </c>
      <c r="E143" s="189" t="s">
        <v>445</v>
      </c>
      <c r="F143" s="196" t="s">
        <v>298</v>
      </c>
      <c r="G143" s="199">
        <f>G144</f>
        <v>540</v>
      </c>
    </row>
    <row r="144" spans="1:7" ht="31.5">
      <c r="A144" s="192" t="s">
        <v>446</v>
      </c>
      <c r="B144" s="193" t="s">
        <v>317</v>
      </c>
      <c r="C144" s="193" t="s">
        <v>436</v>
      </c>
      <c r="D144" s="193" t="s">
        <v>300</v>
      </c>
      <c r="E144" s="193" t="s">
        <v>445</v>
      </c>
      <c r="F144" s="194" t="s">
        <v>447</v>
      </c>
      <c r="G144" s="195">
        <v>540</v>
      </c>
    </row>
    <row r="145" spans="1:7" ht="78.75">
      <c r="A145" s="188" t="s">
        <v>448</v>
      </c>
      <c r="B145" s="189" t="s">
        <v>317</v>
      </c>
      <c r="C145" s="189" t="s">
        <v>436</v>
      </c>
      <c r="D145" s="189" t="s">
        <v>300</v>
      </c>
      <c r="E145" s="189" t="s">
        <v>449</v>
      </c>
      <c r="F145" s="196" t="s">
        <v>298</v>
      </c>
      <c r="G145" s="199">
        <f>G146</f>
        <v>911.9</v>
      </c>
    </row>
    <row r="146" spans="1:7" ht="47.25">
      <c r="A146" s="192" t="s">
        <v>351</v>
      </c>
      <c r="B146" s="193" t="s">
        <v>317</v>
      </c>
      <c r="C146" s="193" t="s">
        <v>436</v>
      </c>
      <c r="D146" s="193" t="s">
        <v>300</v>
      </c>
      <c r="E146" s="193" t="s">
        <v>449</v>
      </c>
      <c r="F146" s="194" t="s">
        <v>352</v>
      </c>
      <c r="G146" s="195">
        <v>911.9</v>
      </c>
    </row>
    <row r="147" spans="1:7" ht="19.5" customHeight="1">
      <c r="A147" s="188" t="s">
        <v>325</v>
      </c>
      <c r="B147" s="189" t="s">
        <v>317</v>
      </c>
      <c r="C147" s="189" t="s">
        <v>436</v>
      </c>
      <c r="D147" s="189" t="s">
        <v>300</v>
      </c>
      <c r="E147" s="189" t="s">
        <v>326</v>
      </c>
      <c r="F147" s="196" t="s">
        <v>298</v>
      </c>
      <c r="G147" s="199">
        <f>G148</f>
        <v>205</v>
      </c>
    </row>
    <row r="148" spans="1:7" ht="15.75">
      <c r="A148" s="192" t="s">
        <v>343</v>
      </c>
      <c r="B148" s="193" t="s">
        <v>317</v>
      </c>
      <c r="C148" s="193" t="s">
        <v>436</v>
      </c>
      <c r="D148" s="193" t="s">
        <v>300</v>
      </c>
      <c r="E148" s="193" t="s">
        <v>326</v>
      </c>
      <c r="F148" s="194" t="s">
        <v>344</v>
      </c>
      <c r="G148" s="195">
        <f>195+10</f>
        <v>205</v>
      </c>
    </row>
    <row r="149" spans="1:7" ht="63">
      <c r="A149" s="184" t="s">
        <v>450</v>
      </c>
      <c r="B149" s="185" t="s">
        <v>451</v>
      </c>
      <c r="C149" s="185" t="s">
        <v>298</v>
      </c>
      <c r="D149" s="185" t="s">
        <v>298</v>
      </c>
      <c r="E149" s="185" t="s">
        <v>298</v>
      </c>
      <c r="F149" s="198" t="s">
        <v>298</v>
      </c>
      <c r="G149" s="187">
        <f>G150+G159</f>
        <v>20926.6</v>
      </c>
    </row>
    <row r="150" spans="1:7" ht="31.5">
      <c r="A150" s="184" t="s">
        <v>206</v>
      </c>
      <c r="B150" s="185" t="s">
        <v>451</v>
      </c>
      <c r="C150" s="185" t="s">
        <v>296</v>
      </c>
      <c r="D150" s="185" t="s">
        <v>297</v>
      </c>
      <c r="E150" s="185" t="s">
        <v>298</v>
      </c>
      <c r="F150" s="198" t="s">
        <v>298</v>
      </c>
      <c r="G150" s="187">
        <f>G151+G156</f>
        <v>12580.8</v>
      </c>
    </row>
    <row r="151" spans="1:7" ht="67.5" customHeight="1">
      <c r="A151" s="184" t="s">
        <v>214</v>
      </c>
      <c r="B151" s="185" t="s">
        <v>451</v>
      </c>
      <c r="C151" s="185" t="s">
        <v>296</v>
      </c>
      <c r="D151" s="185" t="s">
        <v>452</v>
      </c>
      <c r="E151" s="185" t="s">
        <v>298</v>
      </c>
      <c r="F151" s="198" t="s">
        <v>298</v>
      </c>
      <c r="G151" s="187">
        <f>G152</f>
        <v>12299.5</v>
      </c>
    </row>
    <row r="152" spans="1:7" ht="15.75">
      <c r="A152" s="188" t="s">
        <v>301</v>
      </c>
      <c r="B152" s="189" t="s">
        <v>451</v>
      </c>
      <c r="C152" s="189" t="s">
        <v>296</v>
      </c>
      <c r="D152" s="189" t="s">
        <v>452</v>
      </c>
      <c r="E152" s="189" t="s">
        <v>302</v>
      </c>
      <c r="F152" s="196" t="s">
        <v>298</v>
      </c>
      <c r="G152" s="199">
        <f>G153+G154+G155</f>
        <v>12299.5</v>
      </c>
    </row>
    <row r="153" spans="1:7" ht="47.25">
      <c r="A153" s="192" t="s">
        <v>303</v>
      </c>
      <c r="B153" s="193" t="s">
        <v>451</v>
      </c>
      <c r="C153" s="193" t="s">
        <v>296</v>
      </c>
      <c r="D153" s="193" t="s">
        <v>452</v>
      </c>
      <c r="E153" s="193" t="s">
        <v>302</v>
      </c>
      <c r="F153" s="194" t="s">
        <v>304</v>
      </c>
      <c r="G153" s="195">
        <v>11217.1</v>
      </c>
    </row>
    <row r="154" spans="1:7" ht="47.25">
      <c r="A154" s="192" t="s">
        <v>305</v>
      </c>
      <c r="B154" s="193" t="s">
        <v>451</v>
      </c>
      <c r="C154" s="193" t="s">
        <v>296</v>
      </c>
      <c r="D154" s="193" t="s">
        <v>452</v>
      </c>
      <c r="E154" s="193" t="s">
        <v>302</v>
      </c>
      <c r="F154" s="194" t="s">
        <v>306</v>
      </c>
      <c r="G154" s="195">
        <v>1074</v>
      </c>
    </row>
    <row r="155" spans="1:7" ht="31.5">
      <c r="A155" s="192" t="s">
        <v>307</v>
      </c>
      <c r="B155" s="193" t="s">
        <v>451</v>
      </c>
      <c r="C155" s="193" t="s">
        <v>296</v>
      </c>
      <c r="D155" s="193" t="s">
        <v>452</v>
      </c>
      <c r="E155" s="193" t="s">
        <v>302</v>
      </c>
      <c r="F155" s="194" t="s">
        <v>308</v>
      </c>
      <c r="G155" s="195">
        <v>8.4</v>
      </c>
    </row>
    <row r="156" spans="1:7" ht="15.75">
      <c r="A156" s="184" t="s">
        <v>218</v>
      </c>
      <c r="B156" s="185" t="s">
        <v>451</v>
      </c>
      <c r="C156" s="185" t="s">
        <v>296</v>
      </c>
      <c r="D156" s="185" t="s">
        <v>311</v>
      </c>
      <c r="E156" s="185" t="s">
        <v>298</v>
      </c>
      <c r="F156" s="198" t="s">
        <v>298</v>
      </c>
      <c r="G156" s="195">
        <v>281.3</v>
      </c>
    </row>
    <row r="157" spans="1:7" ht="54.75" customHeight="1">
      <c r="A157" s="188" t="s">
        <v>312</v>
      </c>
      <c r="B157" s="189" t="s">
        <v>451</v>
      </c>
      <c r="C157" s="189" t="s">
        <v>296</v>
      </c>
      <c r="D157" s="189" t="s">
        <v>311</v>
      </c>
      <c r="E157" s="189" t="s">
        <v>313</v>
      </c>
      <c r="F157" s="194"/>
      <c r="G157" s="195">
        <v>281.3</v>
      </c>
    </row>
    <row r="158" spans="1:7" ht="18" customHeight="1">
      <c r="A158" s="192" t="s">
        <v>314</v>
      </c>
      <c r="B158" s="193" t="s">
        <v>451</v>
      </c>
      <c r="C158" s="193" t="s">
        <v>296</v>
      </c>
      <c r="D158" s="193" t="s">
        <v>311</v>
      </c>
      <c r="E158" s="193" t="s">
        <v>313</v>
      </c>
      <c r="F158" s="194" t="s">
        <v>315</v>
      </c>
      <c r="G158" s="195">
        <v>281.3</v>
      </c>
    </row>
    <row r="159" spans="1:7" ht="47.25">
      <c r="A159" s="184" t="s">
        <v>282</v>
      </c>
      <c r="B159" s="185" t="s">
        <v>451</v>
      </c>
      <c r="C159" s="185" t="s">
        <v>311</v>
      </c>
      <c r="D159" s="185" t="s">
        <v>297</v>
      </c>
      <c r="E159" s="185" t="s">
        <v>298</v>
      </c>
      <c r="F159" s="198" t="s">
        <v>298</v>
      </c>
      <c r="G159" s="187">
        <f>G160</f>
        <v>8345.8</v>
      </c>
    </row>
    <row r="160" spans="1:7" ht="31.5">
      <c r="A160" s="184" t="s">
        <v>284</v>
      </c>
      <c r="B160" s="185" t="s">
        <v>451</v>
      </c>
      <c r="C160" s="185" t="s">
        <v>311</v>
      </c>
      <c r="D160" s="185" t="s">
        <v>296</v>
      </c>
      <c r="E160" s="185" t="s">
        <v>298</v>
      </c>
      <c r="F160" s="198" t="s">
        <v>298</v>
      </c>
      <c r="G160" s="187">
        <f>G161</f>
        <v>8345.8</v>
      </c>
    </row>
    <row r="161" spans="1:7" ht="31.5">
      <c r="A161" s="188" t="s">
        <v>453</v>
      </c>
      <c r="B161" s="189" t="s">
        <v>451</v>
      </c>
      <c r="C161" s="189" t="s">
        <v>311</v>
      </c>
      <c r="D161" s="189" t="s">
        <v>296</v>
      </c>
      <c r="E161" s="189" t="s">
        <v>454</v>
      </c>
      <c r="F161" s="196" t="s">
        <v>298</v>
      </c>
      <c r="G161" s="199">
        <f>G162</f>
        <v>8345.8</v>
      </c>
    </row>
    <row r="162" spans="1:7" ht="15.75">
      <c r="A162" s="192" t="s">
        <v>455</v>
      </c>
      <c r="B162" s="193" t="s">
        <v>451</v>
      </c>
      <c r="C162" s="193" t="s">
        <v>311</v>
      </c>
      <c r="D162" s="193" t="s">
        <v>296</v>
      </c>
      <c r="E162" s="193" t="s">
        <v>454</v>
      </c>
      <c r="F162" s="194" t="s">
        <v>456</v>
      </c>
      <c r="G162" s="195">
        <v>8345.8</v>
      </c>
    </row>
    <row r="163" spans="1:7" ht="78.75">
      <c r="A163" s="184" t="s">
        <v>457</v>
      </c>
      <c r="B163" s="185" t="s">
        <v>458</v>
      </c>
      <c r="C163" s="185" t="s">
        <v>298</v>
      </c>
      <c r="D163" s="185" t="s">
        <v>298</v>
      </c>
      <c r="E163" s="185" t="s">
        <v>298</v>
      </c>
      <c r="F163" s="198" t="s">
        <v>298</v>
      </c>
      <c r="G163" s="187">
        <f>G164+G174</f>
        <v>45695.7</v>
      </c>
    </row>
    <row r="164" spans="1:7" ht="31.5">
      <c r="A164" s="184" t="s">
        <v>206</v>
      </c>
      <c r="B164" s="185" t="s">
        <v>458</v>
      </c>
      <c r="C164" s="185" t="s">
        <v>296</v>
      </c>
      <c r="D164" s="185" t="s">
        <v>297</v>
      </c>
      <c r="E164" s="185" t="s">
        <v>298</v>
      </c>
      <c r="F164" s="198" t="s">
        <v>298</v>
      </c>
      <c r="G164" s="187">
        <f>G165</f>
        <v>16413.9</v>
      </c>
    </row>
    <row r="165" spans="1:7" ht="15.75">
      <c r="A165" s="184" t="s">
        <v>218</v>
      </c>
      <c r="B165" s="185" t="s">
        <v>458</v>
      </c>
      <c r="C165" s="185" t="s">
        <v>296</v>
      </c>
      <c r="D165" s="185" t="s">
        <v>311</v>
      </c>
      <c r="E165" s="185" t="s">
        <v>298</v>
      </c>
      <c r="F165" s="198" t="s">
        <v>298</v>
      </c>
      <c r="G165" s="187">
        <f>G166+G170</f>
        <v>16413.9</v>
      </c>
    </row>
    <row r="166" spans="1:7" ht="15.75">
      <c r="A166" s="188" t="s">
        <v>301</v>
      </c>
      <c r="B166" s="189" t="s">
        <v>458</v>
      </c>
      <c r="C166" s="189" t="s">
        <v>296</v>
      </c>
      <c r="D166" s="189" t="s">
        <v>311</v>
      </c>
      <c r="E166" s="189" t="s">
        <v>302</v>
      </c>
      <c r="F166" s="196" t="s">
        <v>298</v>
      </c>
      <c r="G166" s="199">
        <f>G167+G168+G169</f>
        <v>13165.1</v>
      </c>
    </row>
    <row r="167" spans="1:7" ht="47.25">
      <c r="A167" s="192" t="s">
        <v>303</v>
      </c>
      <c r="B167" s="193" t="s">
        <v>458</v>
      </c>
      <c r="C167" s="193" t="s">
        <v>296</v>
      </c>
      <c r="D167" s="193" t="s">
        <v>311</v>
      </c>
      <c r="E167" s="193" t="s">
        <v>302</v>
      </c>
      <c r="F167" s="194" t="s">
        <v>304</v>
      </c>
      <c r="G167" s="195">
        <v>12427.4</v>
      </c>
    </row>
    <row r="168" spans="1:7" ht="47.25">
      <c r="A168" s="192" t="s">
        <v>305</v>
      </c>
      <c r="B168" s="193" t="s">
        <v>458</v>
      </c>
      <c r="C168" s="193" t="s">
        <v>296</v>
      </c>
      <c r="D168" s="193" t="s">
        <v>311</v>
      </c>
      <c r="E168" s="193" t="s">
        <v>302</v>
      </c>
      <c r="F168" s="194" t="s">
        <v>306</v>
      </c>
      <c r="G168" s="195">
        <v>723.5</v>
      </c>
    </row>
    <row r="169" spans="1:7" ht="18" customHeight="1">
      <c r="A169" s="192" t="s">
        <v>307</v>
      </c>
      <c r="B169" s="193" t="s">
        <v>458</v>
      </c>
      <c r="C169" s="193" t="s">
        <v>296</v>
      </c>
      <c r="D169" s="193" t="s">
        <v>311</v>
      </c>
      <c r="E169" s="193" t="s">
        <v>302</v>
      </c>
      <c r="F169" s="194" t="s">
        <v>308</v>
      </c>
      <c r="G169" s="195">
        <v>14.2</v>
      </c>
    </row>
    <row r="170" spans="1:7" ht="47.25">
      <c r="A170" s="188" t="s">
        <v>459</v>
      </c>
      <c r="B170" s="189" t="s">
        <v>458</v>
      </c>
      <c r="C170" s="189" t="s">
        <v>296</v>
      </c>
      <c r="D170" s="189" t="s">
        <v>311</v>
      </c>
      <c r="E170" s="189" t="s">
        <v>460</v>
      </c>
      <c r="F170" s="196" t="s">
        <v>298</v>
      </c>
      <c r="G170" s="199">
        <f>G171+G172+G173</f>
        <v>3248.8</v>
      </c>
    </row>
    <row r="171" spans="1:7" ht="47.25">
      <c r="A171" s="192" t="s">
        <v>305</v>
      </c>
      <c r="B171" s="193" t="s">
        <v>458</v>
      </c>
      <c r="C171" s="193" t="s">
        <v>296</v>
      </c>
      <c r="D171" s="193" t="s">
        <v>311</v>
      </c>
      <c r="E171" s="193" t="s">
        <v>460</v>
      </c>
      <c r="F171" s="194" t="s">
        <v>306</v>
      </c>
      <c r="G171" s="195">
        <v>2039</v>
      </c>
    </row>
    <row r="172" spans="1:7" ht="15.75">
      <c r="A172" s="192" t="s">
        <v>314</v>
      </c>
      <c r="B172" s="193" t="s">
        <v>458</v>
      </c>
      <c r="C172" s="193" t="s">
        <v>296</v>
      </c>
      <c r="D172" s="193" t="s">
        <v>311</v>
      </c>
      <c r="E172" s="193" t="s">
        <v>460</v>
      </c>
      <c r="F172" s="194" t="s">
        <v>315</v>
      </c>
      <c r="G172" s="195">
        <v>151</v>
      </c>
    </row>
    <row r="173" spans="1:7" ht="21" customHeight="1">
      <c r="A173" s="192" t="s">
        <v>307</v>
      </c>
      <c r="B173" s="193" t="s">
        <v>458</v>
      </c>
      <c r="C173" s="193" t="s">
        <v>296</v>
      </c>
      <c r="D173" s="193" t="s">
        <v>311</v>
      </c>
      <c r="E173" s="193" t="s">
        <v>460</v>
      </c>
      <c r="F173" s="194" t="s">
        <v>308</v>
      </c>
      <c r="G173" s="195">
        <v>1058.8</v>
      </c>
    </row>
    <row r="174" spans="1:7" ht="15.75">
      <c r="A174" s="184" t="s">
        <v>266</v>
      </c>
      <c r="B174" s="185" t="s">
        <v>458</v>
      </c>
      <c r="C174" s="185" t="s">
        <v>436</v>
      </c>
      <c r="D174" s="185" t="s">
        <v>297</v>
      </c>
      <c r="E174" s="185" t="s">
        <v>298</v>
      </c>
      <c r="F174" s="198" t="s">
        <v>298</v>
      </c>
      <c r="G174" s="187">
        <f>G175+G182</f>
        <v>29281.8</v>
      </c>
    </row>
    <row r="175" spans="1:7" ht="15.75">
      <c r="A175" s="184" t="s">
        <v>270</v>
      </c>
      <c r="B175" s="185" t="s">
        <v>458</v>
      </c>
      <c r="C175" s="185" t="s">
        <v>436</v>
      </c>
      <c r="D175" s="185" t="s">
        <v>300</v>
      </c>
      <c r="E175" s="185" t="s">
        <v>298</v>
      </c>
      <c r="F175" s="198" t="s">
        <v>298</v>
      </c>
      <c r="G175" s="187">
        <f>G176+G180</f>
        <v>2129.2</v>
      </c>
    </row>
    <row r="176" spans="1:7" ht="47.25">
      <c r="A176" s="188" t="s">
        <v>461</v>
      </c>
      <c r="B176" s="189" t="s">
        <v>458</v>
      </c>
      <c r="C176" s="189" t="s">
        <v>436</v>
      </c>
      <c r="D176" s="189" t="s">
        <v>300</v>
      </c>
      <c r="E176" s="189" t="s">
        <v>462</v>
      </c>
      <c r="F176" s="196" t="s">
        <v>298</v>
      </c>
      <c r="G176" s="199">
        <f>G177</f>
        <v>713.1</v>
      </c>
    </row>
    <row r="177" spans="1:7" ht="31.5">
      <c r="A177" s="188" t="s">
        <v>463</v>
      </c>
      <c r="B177" s="189" t="s">
        <v>458</v>
      </c>
      <c r="C177" s="189" t="s">
        <v>436</v>
      </c>
      <c r="D177" s="189" t="s">
        <v>300</v>
      </c>
      <c r="E177" s="189" t="s">
        <v>464</v>
      </c>
      <c r="F177" s="196" t="s">
        <v>298</v>
      </c>
      <c r="G177" s="199">
        <f>G178</f>
        <v>713.1</v>
      </c>
    </row>
    <row r="178" spans="1:7" ht="47.25">
      <c r="A178" s="188" t="s">
        <v>465</v>
      </c>
      <c r="B178" s="189" t="s">
        <v>458</v>
      </c>
      <c r="C178" s="189" t="s">
        <v>436</v>
      </c>
      <c r="D178" s="189" t="s">
        <v>300</v>
      </c>
      <c r="E178" s="189" t="s">
        <v>466</v>
      </c>
      <c r="F178" s="196" t="s">
        <v>298</v>
      </c>
      <c r="G178" s="199">
        <f>G179</f>
        <v>713.1</v>
      </c>
    </row>
    <row r="179" spans="1:7" ht="47.25">
      <c r="A179" s="192" t="s">
        <v>439</v>
      </c>
      <c r="B179" s="193" t="s">
        <v>458</v>
      </c>
      <c r="C179" s="193" t="s">
        <v>436</v>
      </c>
      <c r="D179" s="193" t="s">
        <v>300</v>
      </c>
      <c r="E179" s="193" t="s">
        <v>466</v>
      </c>
      <c r="F179" s="194" t="s">
        <v>440</v>
      </c>
      <c r="G179" s="195">
        <f>700+13.1</f>
        <v>713.1</v>
      </c>
    </row>
    <row r="180" spans="1:7" ht="47.25">
      <c r="A180" s="188" t="s">
        <v>465</v>
      </c>
      <c r="B180" s="189" t="s">
        <v>458</v>
      </c>
      <c r="C180" s="189" t="s">
        <v>436</v>
      </c>
      <c r="D180" s="189" t="s">
        <v>300</v>
      </c>
      <c r="E180" s="189" t="s">
        <v>467</v>
      </c>
      <c r="F180" s="196" t="s">
        <v>298</v>
      </c>
      <c r="G180" s="199">
        <f>G181</f>
        <v>1416.1</v>
      </c>
    </row>
    <row r="181" spans="1:7" ht="47.25">
      <c r="A181" s="192" t="s">
        <v>439</v>
      </c>
      <c r="B181" s="193" t="s">
        <v>458</v>
      </c>
      <c r="C181" s="193" t="s">
        <v>436</v>
      </c>
      <c r="D181" s="193" t="s">
        <v>300</v>
      </c>
      <c r="E181" s="193" t="s">
        <v>467</v>
      </c>
      <c r="F181" s="194" t="s">
        <v>440</v>
      </c>
      <c r="G181" s="195">
        <v>1416.1</v>
      </c>
    </row>
    <row r="182" spans="1:7" ht="15.75">
      <c r="A182" s="184" t="s">
        <v>272</v>
      </c>
      <c r="B182" s="185" t="s">
        <v>458</v>
      </c>
      <c r="C182" s="185" t="s">
        <v>436</v>
      </c>
      <c r="D182" s="185" t="s">
        <v>323</v>
      </c>
      <c r="E182" s="185" t="s">
        <v>298</v>
      </c>
      <c r="F182" s="198" t="s">
        <v>298</v>
      </c>
      <c r="G182" s="187">
        <f>G183+G185</f>
        <v>27152.6</v>
      </c>
    </row>
    <row r="183" spans="1:7" ht="78.75">
      <c r="A183" s="188" t="s">
        <v>468</v>
      </c>
      <c r="B183" s="189" t="s">
        <v>458</v>
      </c>
      <c r="C183" s="189" t="s">
        <v>436</v>
      </c>
      <c r="D183" s="189" t="s">
        <v>323</v>
      </c>
      <c r="E183" s="189" t="s">
        <v>469</v>
      </c>
      <c r="F183" s="196" t="s">
        <v>298</v>
      </c>
      <c r="G183" s="199">
        <f>G184</f>
        <v>18270.5</v>
      </c>
    </row>
    <row r="184" spans="1:7" ht="15.75">
      <c r="A184" s="192" t="s">
        <v>407</v>
      </c>
      <c r="B184" s="193" t="s">
        <v>458</v>
      </c>
      <c r="C184" s="193" t="s">
        <v>436</v>
      </c>
      <c r="D184" s="193" t="s">
        <v>323</v>
      </c>
      <c r="E184" s="193" t="s">
        <v>469</v>
      </c>
      <c r="F184" s="194" t="s">
        <v>408</v>
      </c>
      <c r="G184" s="195">
        <f>10435.5+3572.8+4262.2</f>
        <v>18270.5</v>
      </c>
    </row>
    <row r="185" spans="1:7" ht="78.75">
      <c r="A185" s="188" t="s">
        <v>470</v>
      </c>
      <c r="B185" s="189" t="s">
        <v>458</v>
      </c>
      <c r="C185" s="189" t="s">
        <v>436</v>
      </c>
      <c r="D185" s="189" t="s">
        <v>323</v>
      </c>
      <c r="E185" s="189" t="s">
        <v>471</v>
      </c>
      <c r="F185" s="196" t="s">
        <v>298</v>
      </c>
      <c r="G185" s="199">
        <f>G186</f>
        <v>8882.1</v>
      </c>
    </row>
    <row r="186" spans="1:7" ht="15.75">
      <c r="A186" s="192" t="s">
        <v>407</v>
      </c>
      <c r="B186" s="193" t="s">
        <v>458</v>
      </c>
      <c r="C186" s="193" t="s">
        <v>436</v>
      </c>
      <c r="D186" s="193" t="s">
        <v>323</v>
      </c>
      <c r="E186" s="193" t="s">
        <v>471</v>
      </c>
      <c r="F186" s="194" t="s">
        <v>408</v>
      </c>
      <c r="G186" s="195">
        <v>8882.1</v>
      </c>
    </row>
    <row r="187" spans="1:7" ht="47.25">
      <c r="A187" s="184" t="s">
        <v>472</v>
      </c>
      <c r="B187" s="185" t="s">
        <v>473</v>
      </c>
      <c r="C187" s="185" t="s">
        <v>298</v>
      </c>
      <c r="D187" s="185" t="s">
        <v>298</v>
      </c>
      <c r="E187" s="185" t="s">
        <v>298</v>
      </c>
      <c r="F187" s="198" t="s">
        <v>298</v>
      </c>
      <c r="G187" s="187">
        <f>G189</f>
        <v>3069.5</v>
      </c>
    </row>
    <row r="188" spans="1:7" ht="31.5">
      <c r="A188" s="184" t="s">
        <v>206</v>
      </c>
      <c r="B188" s="185" t="s">
        <v>473</v>
      </c>
      <c r="C188" s="185" t="s">
        <v>296</v>
      </c>
      <c r="D188" s="185" t="s">
        <v>297</v>
      </c>
      <c r="E188" s="185" t="s">
        <v>298</v>
      </c>
      <c r="F188" s="198" t="s">
        <v>298</v>
      </c>
      <c r="G188" s="187">
        <f>G189</f>
        <v>3069.5</v>
      </c>
    </row>
    <row r="189" spans="1:7" ht="69" customHeight="1">
      <c r="A189" s="184" t="s">
        <v>214</v>
      </c>
      <c r="B189" s="185" t="s">
        <v>473</v>
      </c>
      <c r="C189" s="185" t="s">
        <v>296</v>
      </c>
      <c r="D189" s="185" t="s">
        <v>452</v>
      </c>
      <c r="E189" s="185" t="s">
        <v>298</v>
      </c>
      <c r="F189" s="198" t="s">
        <v>298</v>
      </c>
      <c r="G189" s="187">
        <f>G190+G194</f>
        <v>3069.5</v>
      </c>
    </row>
    <row r="190" spans="1:7" ht="15.75">
      <c r="A190" s="188" t="s">
        <v>301</v>
      </c>
      <c r="B190" s="189" t="s">
        <v>473</v>
      </c>
      <c r="C190" s="189" t="s">
        <v>296</v>
      </c>
      <c r="D190" s="189" t="s">
        <v>452</v>
      </c>
      <c r="E190" s="189" t="s">
        <v>302</v>
      </c>
      <c r="F190" s="196" t="s">
        <v>298</v>
      </c>
      <c r="G190" s="199">
        <f>G191+G192+G193</f>
        <v>1005.3999999999999</v>
      </c>
    </row>
    <row r="191" spans="1:7" ht="47.25">
      <c r="A191" s="192" t="s">
        <v>303</v>
      </c>
      <c r="B191" s="193" t="s">
        <v>473</v>
      </c>
      <c r="C191" s="193" t="s">
        <v>296</v>
      </c>
      <c r="D191" s="193" t="s">
        <v>452</v>
      </c>
      <c r="E191" s="193" t="s">
        <v>302</v>
      </c>
      <c r="F191" s="194" t="s">
        <v>304</v>
      </c>
      <c r="G191" s="195">
        <v>681.3</v>
      </c>
    </row>
    <row r="192" spans="1:7" ht="47.25">
      <c r="A192" s="192" t="s">
        <v>305</v>
      </c>
      <c r="B192" s="193" t="s">
        <v>473</v>
      </c>
      <c r="C192" s="193" t="s">
        <v>296</v>
      </c>
      <c r="D192" s="193" t="s">
        <v>452</v>
      </c>
      <c r="E192" s="193" t="s">
        <v>302</v>
      </c>
      <c r="F192" s="194" t="s">
        <v>306</v>
      </c>
      <c r="G192" s="195">
        <v>313.3</v>
      </c>
    </row>
    <row r="193" spans="1:7" ht="21.75" customHeight="1">
      <c r="A193" s="192" t="s">
        <v>307</v>
      </c>
      <c r="B193" s="193" t="s">
        <v>473</v>
      </c>
      <c r="C193" s="193" t="s">
        <v>296</v>
      </c>
      <c r="D193" s="193" t="s">
        <v>452</v>
      </c>
      <c r="E193" s="193" t="s">
        <v>302</v>
      </c>
      <c r="F193" s="194" t="s">
        <v>308</v>
      </c>
      <c r="G193" s="195">
        <v>10.8</v>
      </c>
    </row>
    <row r="194" spans="1:7" ht="47.25">
      <c r="A194" s="188" t="s">
        <v>474</v>
      </c>
      <c r="B194" s="189" t="s">
        <v>473</v>
      </c>
      <c r="C194" s="189" t="s">
        <v>296</v>
      </c>
      <c r="D194" s="189" t="s">
        <v>452</v>
      </c>
      <c r="E194" s="189" t="s">
        <v>475</v>
      </c>
      <c r="F194" s="196" t="s">
        <v>298</v>
      </c>
      <c r="G194" s="199">
        <f>G195</f>
        <v>2064.1</v>
      </c>
    </row>
    <row r="195" spans="1:7" ht="47.25">
      <c r="A195" s="192" t="s">
        <v>303</v>
      </c>
      <c r="B195" s="193" t="s">
        <v>473</v>
      </c>
      <c r="C195" s="193" t="s">
        <v>296</v>
      </c>
      <c r="D195" s="193" t="s">
        <v>452</v>
      </c>
      <c r="E195" s="193" t="s">
        <v>475</v>
      </c>
      <c r="F195" s="194" t="s">
        <v>304</v>
      </c>
      <c r="G195" s="195">
        <v>2064.1</v>
      </c>
    </row>
    <row r="196" spans="1:7" ht="78.75">
      <c r="A196" s="184" t="s">
        <v>476</v>
      </c>
      <c r="B196" s="185" t="s">
        <v>477</v>
      </c>
      <c r="C196" s="185" t="s">
        <v>298</v>
      </c>
      <c r="D196" s="185" t="s">
        <v>298</v>
      </c>
      <c r="E196" s="185" t="s">
        <v>298</v>
      </c>
      <c r="F196" s="198" t="s">
        <v>298</v>
      </c>
      <c r="G196" s="187">
        <f>G197+G201+G205+G227+G282</f>
        <v>832865.0000000001</v>
      </c>
    </row>
    <row r="197" spans="1:7" ht="31.5">
      <c r="A197" s="184" t="s">
        <v>206</v>
      </c>
      <c r="B197" s="185" t="s">
        <v>477</v>
      </c>
      <c r="C197" s="185" t="s">
        <v>296</v>
      </c>
      <c r="D197" s="185" t="s">
        <v>297</v>
      </c>
      <c r="E197" s="185" t="s">
        <v>298</v>
      </c>
      <c r="F197" s="198" t="s">
        <v>298</v>
      </c>
      <c r="G197" s="187">
        <f>G198</f>
        <v>65.7</v>
      </c>
    </row>
    <row r="198" spans="1:7" ht="17.25" customHeight="1">
      <c r="A198" s="184" t="s">
        <v>218</v>
      </c>
      <c r="B198" s="185" t="s">
        <v>477</v>
      </c>
      <c r="C198" s="185" t="s">
        <v>296</v>
      </c>
      <c r="D198" s="185" t="s">
        <v>311</v>
      </c>
      <c r="E198" s="185"/>
      <c r="F198" s="198"/>
      <c r="G198" s="187">
        <f>G199</f>
        <v>65.7</v>
      </c>
    </row>
    <row r="199" spans="1:7" ht="47.25">
      <c r="A199" s="188" t="s">
        <v>312</v>
      </c>
      <c r="B199" s="189" t="s">
        <v>477</v>
      </c>
      <c r="C199" s="189" t="s">
        <v>296</v>
      </c>
      <c r="D199" s="189" t="s">
        <v>311</v>
      </c>
      <c r="E199" s="189" t="s">
        <v>313</v>
      </c>
      <c r="F199" s="196" t="s">
        <v>298</v>
      </c>
      <c r="G199" s="199">
        <f>G200</f>
        <v>65.7</v>
      </c>
    </row>
    <row r="200" spans="1:7" ht="16.5" customHeight="1">
      <c r="A200" s="192" t="s">
        <v>314</v>
      </c>
      <c r="B200" s="193" t="s">
        <v>477</v>
      </c>
      <c r="C200" s="193" t="s">
        <v>296</v>
      </c>
      <c r="D200" s="193" t="s">
        <v>311</v>
      </c>
      <c r="E200" s="193" t="s">
        <v>313</v>
      </c>
      <c r="F200" s="194" t="s">
        <v>315</v>
      </c>
      <c r="G200" s="199">
        <v>65.7</v>
      </c>
    </row>
    <row r="201" spans="1:7" ht="47.25">
      <c r="A201" s="184" t="s">
        <v>478</v>
      </c>
      <c r="B201" s="185" t="s">
        <v>477</v>
      </c>
      <c r="C201" s="185" t="s">
        <v>300</v>
      </c>
      <c r="D201" s="185" t="s">
        <v>297</v>
      </c>
      <c r="E201" s="185"/>
      <c r="F201" s="198"/>
      <c r="G201" s="187">
        <f>G202</f>
        <v>3751.6</v>
      </c>
    </row>
    <row r="202" spans="1:7" ht="63">
      <c r="A202" s="184" t="s">
        <v>222</v>
      </c>
      <c r="B202" s="185" t="s">
        <v>477</v>
      </c>
      <c r="C202" s="185" t="s">
        <v>300</v>
      </c>
      <c r="D202" s="185" t="s">
        <v>355</v>
      </c>
      <c r="E202" s="185"/>
      <c r="F202" s="198"/>
      <c r="G202" s="187">
        <f>G203</f>
        <v>3751.6</v>
      </c>
    </row>
    <row r="203" spans="1:7" ht="60">
      <c r="A203" s="217" t="s">
        <v>356</v>
      </c>
      <c r="B203" s="189" t="s">
        <v>477</v>
      </c>
      <c r="C203" s="189" t="s">
        <v>300</v>
      </c>
      <c r="D203" s="189" t="s">
        <v>355</v>
      </c>
      <c r="E203" s="189" t="s">
        <v>357</v>
      </c>
      <c r="F203" s="198"/>
      <c r="G203" s="199">
        <f>G204</f>
        <v>3751.6</v>
      </c>
    </row>
    <row r="204" spans="1:7" ht="47.25">
      <c r="A204" s="192" t="s">
        <v>305</v>
      </c>
      <c r="B204" s="189" t="s">
        <v>477</v>
      </c>
      <c r="C204" s="189" t="s">
        <v>300</v>
      </c>
      <c r="D204" s="189" t="s">
        <v>355</v>
      </c>
      <c r="E204" s="189" t="s">
        <v>357</v>
      </c>
      <c r="F204" s="196" t="s">
        <v>306</v>
      </c>
      <c r="G204" s="199">
        <v>3751.6</v>
      </c>
    </row>
    <row r="205" spans="1:7" ht="15.75">
      <c r="A205" s="184" t="s">
        <v>224</v>
      </c>
      <c r="B205" s="185" t="s">
        <v>477</v>
      </c>
      <c r="C205" s="185" t="s">
        <v>323</v>
      </c>
      <c r="D205" s="185" t="s">
        <v>297</v>
      </c>
      <c r="E205" s="185" t="s">
        <v>298</v>
      </c>
      <c r="F205" s="198" t="s">
        <v>298</v>
      </c>
      <c r="G205" s="187">
        <f>G206+G209+G214</f>
        <v>62096.200000000004</v>
      </c>
    </row>
    <row r="206" spans="1:7" ht="15.75">
      <c r="A206" s="184" t="s">
        <v>226</v>
      </c>
      <c r="B206" s="185" t="s">
        <v>477</v>
      </c>
      <c r="C206" s="185" t="s">
        <v>323</v>
      </c>
      <c r="D206" s="185" t="s">
        <v>358</v>
      </c>
      <c r="E206" s="185" t="s">
        <v>298</v>
      </c>
      <c r="F206" s="198" t="s">
        <v>298</v>
      </c>
      <c r="G206" s="187">
        <f>G207</f>
        <v>1484.9</v>
      </c>
    </row>
    <row r="207" spans="1:7" ht="47.25">
      <c r="A207" s="188" t="s">
        <v>479</v>
      </c>
      <c r="B207" s="189" t="s">
        <v>477</v>
      </c>
      <c r="C207" s="189" t="s">
        <v>323</v>
      </c>
      <c r="D207" s="189" t="s">
        <v>358</v>
      </c>
      <c r="E207" s="189" t="s">
        <v>480</v>
      </c>
      <c r="F207" s="196" t="s">
        <v>298</v>
      </c>
      <c r="G207" s="199">
        <f>G208</f>
        <v>1484.9</v>
      </c>
    </row>
    <row r="208" spans="1:7" ht="47.25">
      <c r="A208" s="192" t="s">
        <v>305</v>
      </c>
      <c r="B208" s="193" t="s">
        <v>477</v>
      </c>
      <c r="C208" s="193" t="s">
        <v>323</v>
      </c>
      <c r="D208" s="193" t="s">
        <v>358</v>
      </c>
      <c r="E208" s="193" t="s">
        <v>480</v>
      </c>
      <c r="F208" s="194" t="s">
        <v>306</v>
      </c>
      <c r="G208" s="195">
        <v>1484.9</v>
      </c>
    </row>
    <row r="209" spans="1:7" ht="15.75">
      <c r="A209" s="184" t="s">
        <v>230</v>
      </c>
      <c r="B209" s="185" t="s">
        <v>477</v>
      </c>
      <c r="C209" s="185" t="s">
        <v>323</v>
      </c>
      <c r="D209" s="185" t="s">
        <v>429</v>
      </c>
      <c r="E209" s="185" t="s">
        <v>298</v>
      </c>
      <c r="F209" s="198" t="s">
        <v>298</v>
      </c>
      <c r="G209" s="187">
        <f>G210+G212</f>
        <v>22757</v>
      </c>
    </row>
    <row r="210" spans="1:7" ht="47.25">
      <c r="A210" s="188" t="s">
        <v>481</v>
      </c>
      <c r="B210" s="189" t="s">
        <v>477</v>
      </c>
      <c r="C210" s="189" t="s">
        <v>323</v>
      </c>
      <c r="D210" s="189" t="s">
        <v>429</v>
      </c>
      <c r="E210" s="189" t="s">
        <v>482</v>
      </c>
      <c r="F210" s="198"/>
      <c r="G210" s="199">
        <f>G211</f>
        <v>481.5</v>
      </c>
    </row>
    <row r="211" spans="1:7" ht="47.25">
      <c r="A211" s="192" t="s">
        <v>305</v>
      </c>
      <c r="B211" s="193" t="s">
        <v>477</v>
      </c>
      <c r="C211" s="193" t="s">
        <v>323</v>
      </c>
      <c r="D211" s="193" t="s">
        <v>429</v>
      </c>
      <c r="E211" s="193" t="s">
        <v>482</v>
      </c>
      <c r="F211" s="194" t="s">
        <v>306</v>
      </c>
      <c r="G211" s="195">
        <v>481.5</v>
      </c>
    </row>
    <row r="212" spans="1:7" ht="47.25">
      <c r="A212" s="188" t="s">
        <v>483</v>
      </c>
      <c r="B212" s="189" t="s">
        <v>477</v>
      </c>
      <c r="C212" s="189" t="s">
        <v>323</v>
      </c>
      <c r="D212" s="189" t="s">
        <v>429</v>
      </c>
      <c r="E212" s="189" t="s">
        <v>484</v>
      </c>
      <c r="F212" s="196" t="s">
        <v>298</v>
      </c>
      <c r="G212" s="199">
        <f>G213</f>
        <v>22275.5</v>
      </c>
    </row>
    <row r="213" spans="1:7" ht="15.75">
      <c r="A213" s="192" t="s">
        <v>349</v>
      </c>
      <c r="B213" s="193" t="s">
        <v>477</v>
      </c>
      <c r="C213" s="193" t="s">
        <v>323</v>
      </c>
      <c r="D213" s="193" t="s">
        <v>429</v>
      </c>
      <c r="E213" s="193" t="s">
        <v>484</v>
      </c>
      <c r="F213" s="194" t="s">
        <v>350</v>
      </c>
      <c r="G213" s="195">
        <v>22275.5</v>
      </c>
    </row>
    <row r="214" spans="1:7" ht="20.25" customHeight="1">
      <c r="A214" s="184" t="s">
        <v>367</v>
      </c>
      <c r="B214" s="185" t="s">
        <v>477</v>
      </c>
      <c r="C214" s="185" t="s">
        <v>323</v>
      </c>
      <c r="D214" s="185" t="s">
        <v>355</v>
      </c>
      <c r="E214" s="185" t="s">
        <v>298</v>
      </c>
      <c r="F214" s="198" t="s">
        <v>298</v>
      </c>
      <c r="G214" s="187">
        <f>G215+G221+G225</f>
        <v>37854.3</v>
      </c>
    </row>
    <row r="215" spans="1:7" ht="47.25">
      <c r="A215" s="188" t="s">
        <v>368</v>
      </c>
      <c r="B215" s="189" t="s">
        <v>477</v>
      </c>
      <c r="C215" s="189" t="s">
        <v>323</v>
      </c>
      <c r="D215" s="189" t="s">
        <v>355</v>
      </c>
      <c r="E215" s="189" t="s">
        <v>369</v>
      </c>
      <c r="F215" s="196" t="s">
        <v>298</v>
      </c>
      <c r="G215" s="199">
        <f>G216</f>
        <v>30026.9</v>
      </c>
    </row>
    <row r="216" spans="1:7" ht="31.5">
      <c r="A216" s="188" t="s">
        <v>370</v>
      </c>
      <c r="B216" s="189" t="s">
        <v>477</v>
      </c>
      <c r="C216" s="189" t="s">
        <v>323</v>
      </c>
      <c r="D216" s="189" t="s">
        <v>355</v>
      </c>
      <c r="E216" s="189" t="s">
        <v>371</v>
      </c>
      <c r="F216" s="196" t="s">
        <v>298</v>
      </c>
      <c r="G216" s="199">
        <f>G217+G219</f>
        <v>30026.9</v>
      </c>
    </row>
    <row r="217" spans="1:7" ht="47.25">
      <c r="A217" s="188" t="s">
        <v>485</v>
      </c>
      <c r="B217" s="189" t="s">
        <v>477</v>
      </c>
      <c r="C217" s="189" t="s">
        <v>323</v>
      </c>
      <c r="D217" s="189" t="s">
        <v>355</v>
      </c>
      <c r="E217" s="189" t="s">
        <v>486</v>
      </c>
      <c r="F217" s="196" t="s">
        <v>298</v>
      </c>
      <c r="G217" s="199">
        <f>G218</f>
        <v>16231.2</v>
      </c>
    </row>
    <row r="218" spans="1:7" ht="47.25">
      <c r="A218" s="192" t="s">
        <v>305</v>
      </c>
      <c r="B218" s="193" t="s">
        <v>477</v>
      </c>
      <c r="C218" s="193" t="s">
        <v>323</v>
      </c>
      <c r="D218" s="193" t="s">
        <v>355</v>
      </c>
      <c r="E218" s="193" t="s">
        <v>486</v>
      </c>
      <c r="F218" s="194" t="s">
        <v>306</v>
      </c>
      <c r="G218" s="195">
        <v>16231.2</v>
      </c>
    </row>
    <row r="219" spans="1:7" ht="31.5">
      <c r="A219" s="188" t="s">
        <v>487</v>
      </c>
      <c r="B219" s="189" t="s">
        <v>477</v>
      </c>
      <c r="C219" s="189" t="s">
        <v>323</v>
      </c>
      <c r="D219" s="189" t="s">
        <v>355</v>
      </c>
      <c r="E219" s="189" t="s">
        <v>488</v>
      </c>
      <c r="F219" s="196" t="s">
        <v>298</v>
      </c>
      <c r="G219" s="199">
        <f>G220</f>
        <v>13795.7</v>
      </c>
    </row>
    <row r="220" spans="1:7" ht="15.75">
      <c r="A220" s="192" t="s">
        <v>349</v>
      </c>
      <c r="B220" s="193" t="s">
        <v>477</v>
      </c>
      <c r="C220" s="193" t="s">
        <v>323</v>
      </c>
      <c r="D220" s="193" t="s">
        <v>355</v>
      </c>
      <c r="E220" s="193" t="s">
        <v>488</v>
      </c>
      <c r="F220" s="194" t="s">
        <v>350</v>
      </c>
      <c r="G220" s="195">
        <v>13795.7</v>
      </c>
    </row>
    <row r="221" spans="1:7" ht="50.25" customHeight="1">
      <c r="A221" s="188" t="s">
        <v>489</v>
      </c>
      <c r="B221" s="189" t="s">
        <v>477</v>
      </c>
      <c r="C221" s="189" t="s">
        <v>323</v>
      </c>
      <c r="D221" s="189" t="s">
        <v>355</v>
      </c>
      <c r="E221" s="189" t="s">
        <v>490</v>
      </c>
      <c r="F221" s="196" t="s">
        <v>298</v>
      </c>
      <c r="G221" s="199">
        <f>G222</f>
        <v>818.7</v>
      </c>
    </row>
    <row r="222" spans="1:7" ht="35.25" customHeight="1">
      <c r="A222" s="188" t="s">
        <v>491</v>
      </c>
      <c r="B222" s="189" t="s">
        <v>477</v>
      </c>
      <c r="C222" s="189" t="s">
        <v>323</v>
      </c>
      <c r="D222" s="189" t="s">
        <v>355</v>
      </c>
      <c r="E222" s="189" t="s">
        <v>492</v>
      </c>
      <c r="F222" s="196" t="s">
        <v>298</v>
      </c>
      <c r="G222" s="199">
        <f>G223</f>
        <v>818.7</v>
      </c>
    </row>
    <row r="223" spans="1:7" ht="47.25">
      <c r="A223" s="188" t="s">
        <v>333</v>
      </c>
      <c r="B223" s="189" t="s">
        <v>477</v>
      </c>
      <c r="C223" s="189" t="s">
        <v>323</v>
      </c>
      <c r="D223" s="189" t="s">
        <v>355</v>
      </c>
      <c r="E223" s="189" t="s">
        <v>493</v>
      </c>
      <c r="F223" s="196" t="s">
        <v>298</v>
      </c>
      <c r="G223" s="199">
        <f>G224</f>
        <v>818.7</v>
      </c>
    </row>
    <row r="224" spans="1:7" ht="47.25">
      <c r="A224" s="192" t="s">
        <v>305</v>
      </c>
      <c r="B224" s="193" t="s">
        <v>477</v>
      </c>
      <c r="C224" s="193" t="s">
        <v>323</v>
      </c>
      <c r="D224" s="193" t="s">
        <v>355</v>
      </c>
      <c r="E224" s="193" t="s">
        <v>493</v>
      </c>
      <c r="F224" s="194" t="s">
        <v>306</v>
      </c>
      <c r="G224" s="195">
        <v>818.7</v>
      </c>
    </row>
    <row r="225" spans="1:7" ht="94.5">
      <c r="A225" s="188" t="s">
        <v>494</v>
      </c>
      <c r="B225" s="189" t="s">
        <v>477</v>
      </c>
      <c r="C225" s="189" t="s">
        <v>323</v>
      </c>
      <c r="D225" s="189" t="s">
        <v>355</v>
      </c>
      <c r="E225" s="189" t="s">
        <v>495</v>
      </c>
      <c r="F225" s="196" t="s">
        <v>298</v>
      </c>
      <c r="G225" s="199">
        <f>G226</f>
        <v>7008.7</v>
      </c>
    </row>
    <row r="226" spans="1:7" ht="47.25">
      <c r="A226" s="192" t="s">
        <v>305</v>
      </c>
      <c r="B226" s="193" t="s">
        <v>477</v>
      </c>
      <c r="C226" s="193" t="s">
        <v>323</v>
      </c>
      <c r="D226" s="193" t="s">
        <v>355</v>
      </c>
      <c r="E226" s="193" t="s">
        <v>495</v>
      </c>
      <c r="F226" s="194" t="s">
        <v>306</v>
      </c>
      <c r="G226" s="195">
        <v>7008.7</v>
      </c>
    </row>
    <row r="227" spans="1:7" ht="31.5">
      <c r="A227" s="184" t="s">
        <v>236</v>
      </c>
      <c r="B227" s="185" t="s">
        <v>477</v>
      </c>
      <c r="C227" s="185" t="s">
        <v>358</v>
      </c>
      <c r="D227" s="185" t="s">
        <v>297</v>
      </c>
      <c r="E227" s="185" t="s">
        <v>298</v>
      </c>
      <c r="F227" s="198" t="s">
        <v>298</v>
      </c>
      <c r="G227" s="187">
        <f>G228+G237+G245+G255</f>
        <v>765128.6000000001</v>
      </c>
    </row>
    <row r="228" spans="1:7" ht="15.75">
      <c r="A228" s="184" t="s">
        <v>238</v>
      </c>
      <c r="B228" s="185" t="s">
        <v>477</v>
      </c>
      <c r="C228" s="185" t="s">
        <v>358</v>
      </c>
      <c r="D228" s="185" t="s">
        <v>296</v>
      </c>
      <c r="E228" s="185" t="s">
        <v>298</v>
      </c>
      <c r="F228" s="198" t="s">
        <v>298</v>
      </c>
      <c r="G228" s="187">
        <f>G229+G233+G235</f>
        <v>602871.3</v>
      </c>
    </row>
    <row r="229" spans="1:7" ht="47.25">
      <c r="A229" s="188" t="s">
        <v>496</v>
      </c>
      <c r="B229" s="189" t="s">
        <v>477</v>
      </c>
      <c r="C229" s="189" t="s">
        <v>358</v>
      </c>
      <c r="D229" s="189" t="s">
        <v>296</v>
      </c>
      <c r="E229" s="189" t="s">
        <v>497</v>
      </c>
      <c r="F229" s="196" t="s">
        <v>298</v>
      </c>
      <c r="G229" s="199">
        <f>G230</f>
        <v>41.8</v>
      </c>
    </row>
    <row r="230" spans="1:7" ht="31.5">
      <c r="A230" s="188" t="s">
        <v>498</v>
      </c>
      <c r="B230" s="189" t="s">
        <v>477</v>
      </c>
      <c r="C230" s="189" t="s">
        <v>358</v>
      </c>
      <c r="D230" s="189" t="s">
        <v>296</v>
      </c>
      <c r="E230" s="189" t="s">
        <v>499</v>
      </c>
      <c r="F230" s="196" t="s">
        <v>298</v>
      </c>
      <c r="G230" s="199">
        <f>G231</f>
        <v>41.8</v>
      </c>
    </row>
    <row r="231" spans="1:7" ht="47.25">
      <c r="A231" s="188" t="s">
        <v>333</v>
      </c>
      <c r="B231" s="189" t="s">
        <v>477</v>
      </c>
      <c r="C231" s="189" t="s">
        <v>358</v>
      </c>
      <c r="D231" s="189" t="s">
        <v>296</v>
      </c>
      <c r="E231" s="189" t="s">
        <v>500</v>
      </c>
      <c r="F231" s="196" t="s">
        <v>298</v>
      </c>
      <c r="G231" s="199">
        <f>G232</f>
        <v>41.8</v>
      </c>
    </row>
    <row r="232" spans="1:7" ht="47.25">
      <c r="A232" s="192" t="s">
        <v>305</v>
      </c>
      <c r="B232" s="193" t="s">
        <v>477</v>
      </c>
      <c r="C232" s="193" t="s">
        <v>358</v>
      </c>
      <c r="D232" s="193" t="s">
        <v>296</v>
      </c>
      <c r="E232" s="193" t="s">
        <v>500</v>
      </c>
      <c r="F232" s="194" t="s">
        <v>306</v>
      </c>
      <c r="G232" s="195">
        <v>41.8</v>
      </c>
    </row>
    <row r="233" spans="1:7" ht="83.25" customHeight="1">
      <c r="A233" s="188" t="s">
        <v>501</v>
      </c>
      <c r="B233" s="189" t="s">
        <v>477</v>
      </c>
      <c r="C233" s="189" t="s">
        <v>358</v>
      </c>
      <c r="D233" s="189" t="s">
        <v>296</v>
      </c>
      <c r="E233" s="189" t="s">
        <v>502</v>
      </c>
      <c r="F233" s="196" t="s">
        <v>298</v>
      </c>
      <c r="G233" s="199">
        <f>G234</f>
        <v>602829.2</v>
      </c>
    </row>
    <row r="234" spans="1:7" ht="15.75">
      <c r="A234" s="192" t="s">
        <v>407</v>
      </c>
      <c r="B234" s="193" t="s">
        <v>477</v>
      </c>
      <c r="C234" s="193" t="s">
        <v>358</v>
      </c>
      <c r="D234" s="193" t="s">
        <v>296</v>
      </c>
      <c r="E234" s="193" t="s">
        <v>502</v>
      </c>
      <c r="F234" s="194" t="s">
        <v>408</v>
      </c>
      <c r="G234" s="195">
        <v>602829.2</v>
      </c>
    </row>
    <row r="235" spans="1:7" ht="94.5">
      <c r="A235" s="188" t="s">
        <v>503</v>
      </c>
      <c r="B235" s="189" t="s">
        <v>477</v>
      </c>
      <c r="C235" s="189" t="s">
        <v>358</v>
      </c>
      <c r="D235" s="189" t="s">
        <v>296</v>
      </c>
      <c r="E235" s="189" t="s">
        <v>504</v>
      </c>
      <c r="F235" s="196" t="s">
        <v>298</v>
      </c>
      <c r="G235" s="199">
        <f>G236</f>
        <v>0.3</v>
      </c>
    </row>
    <row r="236" spans="1:7" ht="15.75">
      <c r="A236" s="192" t="s">
        <v>407</v>
      </c>
      <c r="B236" s="193" t="s">
        <v>477</v>
      </c>
      <c r="C236" s="193" t="s">
        <v>358</v>
      </c>
      <c r="D236" s="193" t="s">
        <v>296</v>
      </c>
      <c r="E236" s="193" t="s">
        <v>504</v>
      </c>
      <c r="F236" s="194" t="s">
        <v>408</v>
      </c>
      <c r="G236" s="195">
        <v>0.3</v>
      </c>
    </row>
    <row r="237" spans="1:7" ht="15.75">
      <c r="A237" s="184" t="s">
        <v>240</v>
      </c>
      <c r="B237" s="185" t="s">
        <v>477</v>
      </c>
      <c r="C237" s="185" t="s">
        <v>358</v>
      </c>
      <c r="D237" s="185" t="s">
        <v>319</v>
      </c>
      <c r="E237" s="185" t="s">
        <v>298</v>
      </c>
      <c r="F237" s="198" t="s">
        <v>298</v>
      </c>
      <c r="G237" s="187">
        <f>G238+G240+G243</f>
        <v>77905.9</v>
      </c>
    </row>
    <row r="238" spans="1:7" ht="78.75">
      <c r="A238" s="188" t="s">
        <v>505</v>
      </c>
      <c r="B238" s="189" t="s">
        <v>477</v>
      </c>
      <c r="C238" s="189" t="s">
        <v>358</v>
      </c>
      <c r="D238" s="189" t="s">
        <v>319</v>
      </c>
      <c r="E238" s="189" t="s">
        <v>506</v>
      </c>
      <c r="F238" s="196" t="s">
        <v>298</v>
      </c>
      <c r="G238" s="199">
        <f>G239</f>
        <v>59933.8</v>
      </c>
    </row>
    <row r="239" spans="1:7" ht="63">
      <c r="A239" s="192" t="s">
        <v>365</v>
      </c>
      <c r="B239" s="193" t="s">
        <v>477</v>
      </c>
      <c r="C239" s="193" t="s">
        <v>358</v>
      </c>
      <c r="D239" s="193" t="s">
        <v>319</v>
      </c>
      <c r="E239" s="193" t="s">
        <v>506</v>
      </c>
      <c r="F239" s="194" t="s">
        <v>366</v>
      </c>
      <c r="G239" s="195">
        <v>59933.8</v>
      </c>
    </row>
    <row r="240" spans="1:7" ht="47.25">
      <c r="A240" s="188" t="s">
        <v>507</v>
      </c>
      <c r="B240" s="189" t="s">
        <v>477</v>
      </c>
      <c r="C240" s="189" t="s">
        <v>358</v>
      </c>
      <c r="D240" s="189" t="s">
        <v>319</v>
      </c>
      <c r="E240" s="189" t="s">
        <v>508</v>
      </c>
      <c r="F240" s="196" t="s">
        <v>298</v>
      </c>
      <c r="G240" s="199">
        <f>G241+G242</f>
        <v>16894.1</v>
      </c>
    </row>
    <row r="241" spans="1:12" ht="47.25">
      <c r="A241" s="192" t="s">
        <v>305</v>
      </c>
      <c r="B241" s="193" t="s">
        <v>477</v>
      </c>
      <c r="C241" s="193" t="s">
        <v>358</v>
      </c>
      <c r="D241" s="193" t="s">
        <v>319</v>
      </c>
      <c r="E241" s="193" t="s">
        <v>508</v>
      </c>
      <c r="F241" s="194" t="s">
        <v>306</v>
      </c>
      <c r="G241" s="195">
        <v>16894.1</v>
      </c>
      <c r="H241" s="218"/>
      <c r="I241" s="219"/>
      <c r="J241" s="219"/>
      <c r="K241" s="220"/>
      <c r="L241" s="221"/>
    </row>
    <row r="242" spans="1:12" ht="63">
      <c r="A242" s="192" t="s">
        <v>365</v>
      </c>
      <c r="B242" s="193" t="s">
        <v>477</v>
      </c>
      <c r="C242" s="193" t="s">
        <v>358</v>
      </c>
      <c r="D242" s="193" t="s">
        <v>319</v>
      </c>
      <c r="E242" s="193" t="s">
        <v>508</v>
      </c>
      <c r="F242" s="194" t="s">
        <v>366</v>
      </c>
      <c r="G242" s="195">
        <v>0</v>
      </c>
      <c r="H242" s="218"/>
      <c r="I242" s="219"/>
      <c r="J242" s="219"/>
      <c r="K242" s="220"/>
      <c r="L242" s="221"/>
    </row>
    <row r="243" spans="1:12" ht="30">
      <c r="A243" s="222" t="s">
        <v>509</v>
      </c>
      <c r="B243" s="193" t="s">
        <v>477</v>
      </c>
      <c r="C243" s="193" t="s">
        <v>358</v>
      </c>
      <c r="D243" s="193" t="s">
        <v>319</v>
      </c>
      <c r="E243" s="193" t="s">
        <v>510</v>
      </c>
      <c r="F243" s="194"/>
      <c r="G243" s="195">
        <f>G244</f>
        <v>1078</v>
      </c>
      <c r="H243" s="218"/>
      <c r="I243" s="219"/>
      <c r="J243" s="219"/>
      <c r="K243" s="220"/>
      <c r="L243" s="221"/>
    </row>
    <row r="244" spans="1:12" ht="47.25">
      <c r="A244" s="192" t="s">
        <v>305</v>
      </c>
      <c r="B244" s="193" t="s">
        <v>477</v>
      </c>
      <c r="C244" s="193" t="s">
        <v>358</v>
      </c>
      <c r="D244" s="193" t="s">
        <v>319</v>
      </c>
      <c r="E244" s="193" t="s">
        <v>510</v>
      </c>
      <c r="F244" s="194" t="s">
        <v>306</v>
      </c>
      <c r="G244" s="195">
        <v>1078</v>
      </c>
      <c r="H244" s="218"/>
      <c r="I244" s="219"/>
      <c r="J244" s="219"/>
      <c r="K244" s="220"/>
      <c r="L244" s="221"/>
    </row>
    <row r="245" spans="1:12" ht="15.75">
      <c r="A245" s="184" t="s">
        <v>242</v>
      </c>
      <c r="B245" s="185" t="s">
        <v>477</v>
      </c>
      <c r="C245" s="185" t="s">
        <v>358</v>
      </c>
      <c r="D245" s="185" t="s">
        <v>300</v>
      </c>
      <c r="E245" s="185" t="s">
        <v>298</v>
      </c>
      <c r="F245" s="198" t="s">
        <v>298</v>
      </c>
      <c r="G245" s="187">
        <f>G246</f>
        <v>48494.299999999996</v>
      </c>
      <c r="H245" s="218"/>
      <c r="I245" s="219"/>
      <c r="J245" s="219"/>
      <c r="K245" s="220"/>
      <c r="L245" s="221"/>
    </row>
    <row r="246" spans="1:7" ht="15.75">
      <c r="A246" s="188" t="s">
        <v>511</v>
      </c>
      <c r="B246" s="189" t="s">
        <v>477</v>
      </c>
      <c r="C246" s="189" t="s">
        <v>358</v>
      </c>
      <c r="D246" s="189" t="s">
        <v>300</v>
      </c>
      <c r="E246" s="189" t="s">
        <v>512</v>
      </c>
      <c r="F246" s="196" t="s">
        <v>298</v>
      </c>
      <c r="G246" s="199">
        <f>G247+G249+G251+G253</f>
        <v>48494.299999999996</v>
      </c>
    </row>
    <row r="247" spans="1:7" ht="66" customHeight="1">
      <c r="A247" s="188" t="s">
        <v>513</v>
      </c>
      <c r="B247" s="189" t="s">
        <v>477</v>
      </c>
      <c r="C247" s="189" t="s">
        <v>358</v>
      </c>
      <c r="D247" s="189" t="s">
        <v>300</v>
      </c>
      <c r="E247" s="189" t="s">
        <v>514</v>
      </c>
      <c r="F247" s="196" t="s">
        <v>298</v>
      </c>
      <c r="G247" s="199">
        <f>G248</f>
        <v>45301.7</v>
      </c>
    </row>
    <row r="248" spans="1:7" ht="15.75">
      <c r="A248" s="192" t="s">
        <v>349</v>
      </c>
      <c r="B248" s="193" t="s">
        <v>477</v>
      </c>
      <c r="C248" s="193" t="s">
        <v>358</v>
      </c>
      <c r="D248" s="193" t="s">
        <v>300</v>
      </c>
      <c r="E248" s="193" t="s">
        <v>514</v>
      </c>
      <c r="F248" s="194" t="s">
        <v>350</v>
      </c>
      <c r="G248" s="195">
        <v>45301.7</v>
      </c>
    </row>
    <row r="249" spans="1:7" ht="31.5">
      <c r="A249" s="192" t="s">
        <v>515</v>
      </c>
      <c r="B249" s="193" t="s">
        <v>477</v>
      </c>
      <c r="C249" s="193" t="s">
        <v>358</v>
      </c>
      <c r="D249" s="193" t="s">
        <v>300</v>
      </c>
      <c r="E249" s="193" t="s">
        <v>516</v>
      </c>
      <c r="F249" s="194"/>
      <c r="G249" s="195">
        <f>G250</f>
        <v>865.7</v>
      </c>
    </row>
    <row r="250" spans="1:7" ht="47.25">
      <c r="A250" s="192" t="s">
        <v>305</v>
      </c>
      <c r="B250" s="193" t="s">
        <v>477</v>
      </c>
      <c r="C250" s="193" t="s">
        <v>358</v>
      </c>
      <c r="D250" s="193" t="s">
        <v>300</v>
      </c>
      <c r="E250" s="193" t="s">
        <v>516</v>
      </c>
      <c r="F250" s="194" t="s">
        <v>306</v>
      </c>
      <c r="G250" s="195">
        <v>865.7</v>
      </c>
    </row>
    <row r="251" spans="1:7" ht="68.25" customHeight="1">
      <c r="A251" s="188" t="s">
        <v>517</v>
      </c>
      <c r="B251" s="189" t="s">
        <v>477</v>
      </c>
      <c r="C251" s="189" t="s">
        <v>358</v>
      </c>
      <c r="D251" s="189" t="s">
        <v>300</v>
      </c>
      <c r="E251" s="189" t="s">
        <v>518</v>
      </c>
      <c r="F251" s="196" t="s">
        <v>298</v>
      </c>
      <c r="G251" s="199">
        <f>G252</f>
        <v>2115.8</v>
      </c>
    </row>
    <row r="252" spans="1:7" ht="15.75">
      <c r="A252" s="192" t="s">
        <v>349</v>
      </c>
      <c r="B252" s="193" t="s">
        <v>477</v>
      </c>
      <c r="C252" s="193" t="s">
        <v>358</v>
      </c>
      <c r="D252" s="193" t="s">
        <v>300</v>
      </c>
      <c r="E252" s="193" t="s">
        <v>518</v>
      </c>
      <c r="F252" s="194" t="s">
        <v>350</v>
      </c>
      <c r="G252" s="195">
        <v>2115.8</v>
      </c>
    </row>
    <row r="253" spans="1:7" ht="47.25">
      <c r="A253" s="188" t="s">
        <v>519</v>
      </c>
      <c r="B253" s="189" t="s">
        <v>477</v>
      </c>
      <c r="C253" s="189" t="s">
        <v>358</v>
      </c>
      <c r="D253" s="189" t="s">
        <v>300</v>
      </c>
      <c r="E253" s="189" t="s">
        <v>520</v>
      </c>
      <c r="F253" s="196" t="s">
        <v>298</v>
      </c>
      <c r="G253" s="199">
        <f>G254</f>
        <v>211.1</v>
      </c>
    </row>
    <row r="254" spans="1:7" ht="15.75">
      <c r="A254" s="192" t="s">
        <v>349</v>
      </c>
      <c r="B254" s="193" t="s">
        <v>477</v>
      </c>
      <c r="C254" s="193" t="s">
        <v>358</v>
      </c>
      <c r="D254" s="193" t="s">
        <v>300</v>
      </c>
      <c r="E254" s="193" t="s">
        <v>520</v>
      </c>
      <c r="F254" s="194" t="s">
        <v>350</v>
      </c>
      <c r="G254" s="195">
        <v>211.1</v>
      </c>
    </row>
    <row r="255" spans="1:7" ht="31.5">
      <c r="A255" s="184" t="s">
        <v>416</v>
      </c>
      <c r="B255" s="185" t="s">
        <v>477</v>
      </c>
      <c r="C255" s="185" t="s">
        <v>358</v>
      </c>
      <c r="D255" s="185" t="s">
        <v>358</v>
      </c>
      <c r="E255" s="185" t="s">
        <v>298</v>
      </c>
      <c r="F255" s="198" t="s">
        <v>298</v>
      </c>
      <c r="G255" s="187">
        <f>G257+G264+G269+G275</f>
        <v>35857.1</v>
      </c>
    </row>
    <row r="256" spans="1:7" ht="63">
      <c r="A256" s="188" t="s">
        <v>409</v>
      </c>
      <c r="B256" s="189" t="s">
        <v>477</v>
      </c>
      <c r="C256" s="189" t="s">
        <v>358</v>
      </c>
      <c r="D256" s="189" t="s">
        <v>358</v>
      </c>
      <c r="E256" s="189" t="s">
        <v>410</v>
      </c>
      <c r="F256" s="196" t="s">
        <v>298</v>
      </c>
      <c r="G256" s="199">
        <f>G257+G264</f>
        <v>15226.7</v>
      </c>
    </row>
    <row r="257" spans="1:7" ht="47.25">
      <c r="A257" s="188" t="s">
        <v>521</v>
      </c>
      <c r="B257" s="189" t="s">
        <v>477</v>
      </c>
      <c r="C257" s="189" t="s">
        <v>358</v>
      </c>
      <c r="D257" s="189" t="s">
        <v>358</v>
      </c>
      <c r="E257" s="189" t="s">
        <v>418</v>
      </c>
      <c r="F257" s="196" t="s">
        <v>298</v>
      </c>
      <c r="G257" s="199">
        <f>G258+G262</f>
        <v>13566.5</v>
      </c>
    </row>
    <row r="258" spans="1:7" ht="63">
      <c r="A258" s="188" t="s">
        <v>522</v>
      </c>
      <c r="B258" s="189" t="s">
        <v>477</v>
      </c>
      <c r="C258" s="189" t="s">
        <v>358</v>
      </c>
      <c r="D258" s="189" t="s">
        <v>358</v>
      </c>
      <c r="E258" s="189" t="s">
        <v>523</v>
      </c>
      <c r="F258" s="196" t="s">
        <v>298</v>
      </c>
      <c r="G258" s="199">
        <f>G259+G260+G261</f>
        <v>11121.2</v>
      </c>
    </row>
    <row r="259" spans="1:7" ht="47.25">
      <c r="A259" s="192" t="s">
        <v>305</v>
      </c>
      <c r="B259" s="193" t="s">
        <v>477</v>
      </c>
      <c r="C259" s="193" t="s">
        <v>358</v>
      </c>
      <c r="D259" s="193" t="s">
        <v>358</v>
      </c>
      <c r="E259" s="193" t="s">
        <v>523</v>
      </c>
      <c r="F259" s="194" t="s">
        <v>306</v>
      </c>
      <c r="G259" s="195">
        <v>11121.2</v>
      </c>
    </row>
    <row r="260" spans="1:7" ht="63">
      <c r="A260" s="192" t="s">
        <v>365</v>
      </c>
      <c r="B260" s="193" t="s">
        <v>477</v>
      </c>
      <c r="C260" s="193" t="s">
        <v>358</v>
      </c>
      <c r="D260" s="193" t="s">
        <v>358</v>
      </c>
      <c r="E260" s="193" t="s">
        <v>523</v>
      </c>
      <c r="F260" s="194" t="s">
        <v>366</v>
      </c>
      <c r="G260" s="195">
        <v>0</v>
      </c>
    </row>
    <row r="261" spans="1:7" ht="21" customHeight="1">
      <c r="A261" s="192" t="s">
        <v>307</v>
      </c>
      <c r="B261" s="193" t="s">
        <v>477</v>
      </c>
      <c r="C261" s="193" t="s">
        <v>358</v>
      </c>
      <c r="D261" s="193" t="s">
        <v>358</v>
      </c>
      <c r="E261" s="193" t="s">
        <v>523</v>
      </c>
      <c r="F261" s="194" t="s">
        <v>308</v>
      </c>
      <c r="G261" s="195">
        <v>0</v>
      </c>
    </row>
    <row r="262" spans="1:7" ht="47.25">
      <c r="A262" s="188" t="s">
        <v>524</v>
      </c>
      <c r="B262" s="189" t="s">
        <v>477</v>
      </c>
      <c r="C262" s="189" t="s">
        <v>358</v>
      </c>
      <c r="D262" s="189" t="s">
        <v>358</v>
      </c>
      <c r="E262" s="189" t="s">
        <v>525</v>
      </c>
      <c r="F262" s="196" t="s">
        <v>298</v>
      </c>
      <c r="G262" s="199">
        <f>G263</f>
        <v>2445.3</v>
      </c>
    </row>
    <row r="263" spans="1:7" ht="63">
      <c r="A263" s="192" t="s">
        <v>365</v>
      </c>
      <c r="B263" s="193" t="s">
        <v>477</v>
      </c>
      <c r="C263" s="193" t="s">
        <v>358</v>
      </c>
      <c r="D263" s="193" t="s">
        <v>358</v>
      </c>
      <c r="E263" s="193" t="s">
        <v>525</v>
      </c>
      <c r="F263" s="194" t="s">
        <v>366</v>
      </c>
      <c r="G263" s="195">
        <v>2445.3</v>
      </c>
    </row>
    <row r="264" spans="1:7" ht="31.5">
      <c r="A264" s="188" t="s">
        <v>526</v>
      </c>
      <c r="B264" s="189" t="s">
        <v>477</v>
      </c>
      <c r="C264" s="189" t="s">
        <v>358</v>
      </c>
      <c r="D264" s="189" t="s">
        <v>358</v>
      </c>
      <c r="E264" s="189" t="s">
        <v>527</v>
      </c>
      <c r="F264" s="196" t="s">
        <v>298</v>
      </c>
      <c r="G264" s="199">
        <f>G265+G267</f>
        <v>1660.2</v>
      </c>
    </row>
    <row r="265" spans="1:7" ht="31.5">
      <c r="A265" s="188" t="s">
        <v>528</v>
      </c>
      <c r="B265" s="189" t="s">
        <v>477</v>
      </c>
      <c r="C265" s="189" t="s">
        <v>358</v>
      </c>
      <c r="D265" s="189" t="s">
        <v>358</v>
      </c>
      <c r="E265" s="189" t="s">
        <v>529</v>
      </c>
      <c r="F265" s="196" t="s">
        <v>298</v>
      </c>
      <c r="G265" s="199">
        <f>G266</f>
        <v>1055</v>
      </c>
    </row>
    <row r="266" spans="1:7" ht="63">
      <c r="A266" s="192" t="s">
        <v>365</v>
      </c>
      <c r="B266" s="193" t="s">
        <v>477</v>
      </c>
      <c r="C266" s="193" t="s">
        <v>358</v>
      </c>
      <c r="D266" s="193" t="s">
        <v>358</v>
      </c>
      <c r="E266" s="193" t="s">
        <v>529</v>
      </c>
      <c r="F266" s="194" t="s">
        <v>366</v>
      </c>
      <c r="G266" s="195">
        <v>1055</v>
      </c>
    </row>
    <row r="267" spans="1:7" ht="47.25">
      <c r="A267" s="188" t="s">
        <v>333</v>
      </c>
      <c r="B267" s="189" t="s">
        <v>477</v>
      </c>
      <c r="C267" s="189" t="s">
        <v>358</v>
      </c>
      <c r="D267" s="189" t="s">
        <v>358</v>
      </c>
      <c r="E267" s="189" t="s">
        <v>530</v>
      </c>
      <c r="F267" s="196" t="s">
        <v>298</v>
      </c>
      <c r="G267" s="199">
        <f>G268</f>
        <v>605.2</v>
      </c>
    </row>
    <row r="268" spans="1:7" ht="47.25">
      <c r="A268" s="192" t="s">
        <v>305</v>
      </c>
      <c r="B268" s="193" t="s">
        <v>477</v>
      </c>
      <c r="C268" s="193" t="s">
        <v>358</v>
      </c>
      <c r="D268" s="193" t="s">
        <v>358</v>
      </c>
      <c r="E268" s="193" t="s">
        <v>530</v>
      </c>
      <c r="F268" s="194" t="s">
        <v>306</v>
      </c>
      <c r="G268" s="195">
        <v>605.2</v>
      </c>
    </row>
    <row r="269" spans="1:7" ht="47.25">
      <c r="A269" s="188" t="s">
        <v>531</v>
      </c>
      <c r="B269" s="189" t="s">
        <v>477</v>
      </c>
      <c r="C269" s="189" t="s">
        <v>358</v>
      </c>
      <c r="D269" s="189" t="s">
        <v>358</v>
      </c>
      <c r="E269" s="189" t="s">
        <v>532</v>
      </c>
      <c r="F269" s="196" t="s">
        <v>298</v>
      </c>
      <c r="G269" s="199">
        <f>G271+G273</f>
        <v>8714.9</v>
      </c>
    </row>
    <row r="270" spans="1:7" ht="31.5">
      <c r="A270" s="188" t="s">
        <v>533</v>
      </c>
      <c r="B270" s="189" t="s">
        <v>477</v>
      </c>
      <c r="C270" s="189" t="s">
        <v>358</v>
      </c>
      <c r="D270" s="189" t="s">
        <v>358</v>
      </c>
      <c r="E270" s="189" t="s">
        <v>534</v>
      </c>
      <c r="F270" s="196" t="s">
        <v>298</v>
      </c>
      <c r="G270" s="199">
        <f>G271+G273</f>
        <v>8714.9</v>
      </c>
    </row>
    <row r="271" spans="1:7" ht="31.5">
      <c r="A271" s="188" t="s">
        <v>535</v>
      </c>
      <c r="B271" s="189" t="s">
        <v>477</v>
      </c>
      <c r="C271" s="189" t="s">
        <v>358</v>
      </c>
      <c r="D271" s="189" t="s">
        <v>358</v>
      </c>
      <c r="E271" s="189" t="s">
        <v>536</v>
      </c>
      <c r="F271" s="196" t="s">
        <v>298</v>
      </c>
      <c r="G271" s="199">
        <f>G272</f>
        <v>6214.9</v>
      </c>
    </row>
    <row r="272" spans="1:7" ht="47.25">
      <c r="A272" s="192" t="s">
        <v>305</v>
      </c>
      <c r="B272" s="193" t="s">
        <v>477</v>
      </c>
      <c r="C272" s="193" t="s">
        <v>358</v>
      </c>
      <c r="D272" s="193" t="s">
        <v>358</v>
      </c>
      <c r="E272" s="193" t="s">
        <v>536</v>
      </c>
      <c r="F272" s="194" t="s">
        <v>306</v>
      </c>
      <c r="G272" s="195">
        <v>6214.9</v>
      </c>
    </row>
    <row r="273" spans="1:7" ht="47.25">
      <c r="A273" s="188" t="s">
        <v>537</v>
      </c>
      <c r="B273" s="189" t="s">
        <v>477</v>
      </c>
      <c r="C273" s="189" t="s">
        <v>358</v>
      </c>
      <c r="D273" s="189" t="s">
        <v>358</v>
      </c>
      <c r="E273" s="189" t="s">
        <v>538</v>
      </c>
      <c r="F273" s="196" t="s">
        <v>298</v>
      </c>
      <c r="G273" s="199">
        <f>G274</f>
        <v>2500</v>
      </c>
    </row>
    <row r="274" spans="1:7" ht="63">
      <c r="A274" s="192" t="s">
        <v>365</v>
      </c>
      <c r="B274" s="193" t="s">
        <v>477</v>
      </c>
      <c r="C274" s="193" t="s">
        <v>358</v>
      </c>
      <c r="D274" s="193" t="s">
        <v>358</v>
      </c>
      <c r="E274" s="193" t="s">
        <v>538</v>
      </c>
      <c r="F274" s="194" t="s">
        <v>366</v>
      </c>
      <c r="G274" s="195">
        <v>2500</v>
      </c>
    </row>
    <row r="275" spans="1:7" ht="15.75">
      <c r="A275" s="188" t="s">
        <v>511</v>
      </c>
      <c r="B275" s="189" t="s">
        <v>477</v>
      </c>
      <c r="C275" s="189" t="s">
        <v>358</v>
      </c>
      <c r="D275" s="189" t="s">
        <v>358</v>
      </c>
      <c r="E275" s="189" t="s">
        <v>512</v>
      </c>
      <c r="F275" s="196" t="s">
        <v>298</v>
      </c>
      <c r="G275" s="199">
        <f>G276+G278</f>
        <v>11915.5</v>
      </c>
    </row>
    <row r="276" spans="1:7" ht="63">
      <c r="A276" s="188" t="s">
        <v>539</v>
      </c>
      <c r="B276" s="189" t="s">
        <v>477</v>
      </c>
      <c r="C276" s="189" t="s">
        <v>358</v>
      </c>
      <c r="D276" s="189" t="s">
        <v>358</v>
      </c>
      <c r="E276" s="189" t="s">
        <v>540</v>
      </c>
      <c r="F276" s="196" t="s">
        <v>298</v>
      </c>
      <c r="G276" s="199">
        <f>G277</f>
        <v>30.1</v>
      </c>
    </row>
    <row r="277" spans="1:7" ht="47.25">
      <c r="A277" s="192" t="s">
        <v>305</v>
      </c>
      <c r="B277" s="193" t="s">
        <v>477</v>
      </c>
      <c r="C277" s="193" t="s">
        <v>358</v>
      </c>
      <c r="D277" s="193" t="s">
        <v>358</v>
      </c>
      <c r="E277" s="193" t="s">
        <v>540</v>
      </c>
      <c r="F277" s="194" t="s">
        <v>306</v>
      </c>
      <c r="G277" s="195">
        <v>30.1</v>
      </c>
    </row>
    <row r="278" spans="1:7" ht="15.75">
      <c r="A278" s="188" t="s">
        <v>301</v>
      </c>
      <c r="B278" s="189" t="s">
        <v>477</v>
      </c>
      <c r="C278" s="189" t="s">
        <v>358</v>
      </c>
      <c r="D278" s="189" t="s">
        <v>358</v>
      </c>
      <c r="E278" s="189" t="s">
        <v>302</v>
      </c>
      <c r="F278" s="196" t="s">
        <v>298</v>
      </c>
      <c r="G278" s="199">
        <f>G279+G280+G281</f>
        <v>11885.4</v>
      </c>
    </row>
    <row r="279" spans="1:7" ht="47.25">
      <c r="A279" s="192" t="s">
        <v>303</v>
      </c>
      <c r="B279" s="193" t="s">
        <v>477</v>
      </c>
      <c r="C279" s="193" t="s">
        <v>358</v>
      </c>
      <c r="D279" s="193" t="s">
        <v>358</v>
      </c>
      <c r="E279" s="193" t="s">
        <v>302</v>
      </c>
      <c r="F279" s="194" t="s">
        <v>304</v>
      </c>
      <c r="G279" s="195">
        <v>10523.3</v>
      </c>
    </row>
    <row r="280" spans="1:7" ht="47.25">
      <c r="A280" s="192" t="s">
        <v>305</v>
      </c>
      <c r="B280" s="193" t="s">
        <v>477</v>
      </c>
      <c r="C280" s="193" t="s">
        <v>358</v>
      </c>
      <c r="D280" s="193" t="s">
        <v>358</v>
      </c>
      <c r="E280" s="193" t="s">
        <v>302</v>
      </c>
      <c r="F280" s="194" t="s">
        <v>306</v>
      </c>
      <c r="G280" s="195">
        <v>1143.1</v>
      </c>
    </row>
    <row r="281" spans="1:7" ht="18.75" customHeight="1">
      <c r="A281" s="192" t="s">
        <v>307</v>
      </c>
      <c r="B281" s="193" t="s">
        <v>477</v>
      </c>
      <c r="C281" s="193" t="s">
        <v>358</v>
      </c>
      <c r="D281" s="193" t="s">
        <v>358</v>
      </c>
      <c r="E281" s="193" t="s">
        <v>302</v>
      </c>
      <c r="F281" s="194" t="s">
        <v>308</v>
      </c>
      <c r="G281" s="195">
        <v>219</v>
      </c>
    </row>
    <row r="282" spans="1:7" ht="15.75">
      <c r="A282" s="184" t="s">
        <v>266</v>
      </c>
      <c r="B282" s="185" t="s">
        <v>477</v>
      </c>
      <c r="C282" s="185" t="s">
        <v>436</v>
      </c>
      <c r="D282" s="185" t="s">
        <v>297</v>
      </c>
      <c r="E282" s="185" t="s">
        <v>298</v>
      </c>
      <c r="F282" s="198" t="s">
        <v>298</v>
      </c>
      <c r="G282" s="187">
        <f>G283</f>
        <v>1822.9</v>
      </c>
    </row>
    <row r="283" spans="1:7" ht="15.75">
      <c r="A283" s="184" t="s">
        <v>270</v>
      </c>
      <c r="B283" s="185" t="s">
        <v>477</v>
      </c>
      <c r="C283" s="185" t="s">
        <v>436</v>
      </c>
      <c r="D283" s="185" t="s">
        <v>300</v>
      </c>
      <c r="E283" s="185" t="s">
        <v>298</v>
      </c>
      <c r="F283" s="198" t="s">
        <v>298</v>
      </c>
      <c r="G283" s="187">
        <f>G284+G290</f>
        <v>1822.9</v>
      </c>
    </row>
    <row r="284" spans="1:7" ht="51.75" customHeight="1">
      <c r="A284" s="188" t="s">
        <v>441</v>
      </c>
      <c r="B284" s="189" t="s">
        <v>477</v>
      </c>
      <c r="C284" s="189" t="s">
        <v>436</v>
      </c>
      <c r="D284" s="189" t="s">
        <v>300</v>
      </c>
      <c r="E284" s="189" t="s">
        <v>442</v>
      </c>
      <c r="F284" s="196" t="s">
        <v>298</v>
      </c>
      <c r="G284" s="199">
        <f>G285</f>
        <v>1530.9</v>
      </c>
    </row>
    <row r="285" spans="1:7" ht="31.5">
      <c r="A285" s="188" t="s">
        <v>443</v>
      </c>
      <c r="B285" s="189" t="s">
        <v>477</v>
      </c>
      <c r="C285" s="189" t="s">
        <v>436</v>
      </c>
      <c r="D285" s="189" t="s">
        <v>300</v>
      </c>
      <c r="E285" s="189" t="s">
        <v>444</v>
      </c>
      <c r="F285" s="196" t="s">
        <v>298</v>
      </c>
      <c r="G285" s="199">
        <f>G286+G288</f>
        <v>1530.9</v>
      </c>
    </row>
    <row r="286" spans="1:7" ht="47.25">
      <c r="A286" s="188" t="s">
        <v>541</v>
      </c>
      <c r="B286" s="189" t="s">
        <v>477</v>
      </c>
      <c r="C286" s="189" t="s">
        <v>436</v>
      </c>
      <c r="D286" s="189" t="s">
        <v>300</v>
      </c>
      <c r="E286" s="189" t="s">
        <v>542</v>
      </c>
      <c r="F286" s="196" t="s">
        <v>298</v>
      </c>
      <c r="G286" s="199">
        <f>G287</f>
        <v>1484.7</v>
      </c>
    </row>
    <row r="287" spans="1:7" ht="63">
      <c r="A287" s="192" t="s">
        <v>365</v>
      </c>
      <c r="B287" s="193" t="s">
        <v>477</v>
      </c>
      <c r="C287" s="193" t="s">
        <v>436</v>
      </c>
      <c r="D287" s="193" t="s">
        <v>300</v>
      </c>
      <c r="E287" s="193" t="s">
        <v>542</v>
      </c>
      <c r="F287" s="194" t="s">
        <v>366</v>
      </c>
      <c r="G287" s="195">
        <v>1484.7</v>
      </c>
    </row>
    <row r="288" spans="1:7" ht="63">
      <c r="A288" s="188" t="s">
        <v>543</v>
      </c>
      <c r="B288" s="189" t="s">
        <v>477</v>
      </c>
      <c r="C288" s="189" t="s">
        <v>436</v>
      </c>
      <c r="D288" s="189" t="s">
        <v>300</v>
      </c>
      <c r="E288" s="189" t="s">
        <v>544</v>
      </c>
      <c r="F288" s="196" t="s">
        <v>298</v>
      </c>
      <c r="G288" s="199">
        <f>G289</f>
        <v>46.2</v>
      </c>
    </row>
    <row r="289" spans="1:7" ht="63">
      <c r="A289" s="192" t="s">
        <v>365</v>
      </c>
      <c r="B289" s="193" t="s">
        <v>477</v>
      </c>
      <c r="C289" s="193" t="s">
        <v>436</v>
      </c>
      <c r="D289" s="193" t="s">
        <v>300</v>
      </c>
      <c r="E289" s="193" t="s">
        <v>544</v>
      </c>
      <c r="F289" s="194" t="s">
        <v>366</v>
      </c>
      <c r="G289" s="195">
        <v>46.2</v>
      </c>
    </row>
    <row r="290" spans="1:7" ht="15.75">
      <c r="A290" s="188" t="s">
        <v>511</v>
      </c>
      <c r="B290" s="189" t="s">
        <v>477</v>
      </c>
      <c r="C290" s="189" t="s">
        <v>436</v>
      </c>
      <c r="D290" s="189" t="s">
        <v>300</v>
      </c>
      <c r="E290" s="189" t="s">
        <v>512</v>
      </c>
      <c r="F290" s="196" t="s">
        <v>298</v>
      </c>
      <c r="G290" s="199">
        <f>G291</f>
        <v>292</v>
      </c>
    </row>
    <row r="291" spans="1:7" ht="67.5" customHeight="1">
      <c r="A291" s="188" t="s">
        <v>545</v>
      </c>
      <c r="B291" s="189" t="s">
        <v>477</v>
      </c>
      <c r="C291" s="189" t="s">
        <v>436</v>
      </c>
      <c r="D291" s="189" t="s">
        <v>300</v>
      </c>
      <c r="E291" s="189" t="s">
        <v>546</v>
      </c>
      <c r="F291" s="196" t="s">
        <v>298</v>
      </c>
      <c r="G291" s="199">
        <f>G292</f>
        <v>292</v>
      </c>
    </row>
    <row r="292" spans="1:7" ht="63">
      <c r="A292" s="192" t="s">
        <v>365</v>
      </c>
      <c r="B292" s="193" t="s">
        <v>477</v>
      </c>
      <c r="C292" s="193" t="s">
        <v>436</v>
      </c>
      <c r="D292" s="193" t="s">
        <v>300</v>
      </c>
      <c r="E292" s="193" t="s">
        <v>546</v>
      </c>
      <c r="F292" s="194" t="s">
        <v>366</v>
      </c>
      <c r="G292" s="195">
        <v>292</v>
      </c>
    </row>
    <row r="293" spans="1:7" ht="94.5">
      <c r="A293" s="184" t="s">
        <v>547</v>
      </c>
      <c r="B293" s="185" t="s">
        <v>548</v>
      </c>
      <c r="C293" s="185" t="s">
        <v>298</v>
      </c>
      <c r="D293" s="185" t="s">
        <v>298</v>
      </c>
      <c r="E293" s="185" t="s">
        <v>298</v>
      </c>
      <c r="F293" s="198" t="s">
        <v>298</v>
      </c>
      <c r="G293" s="187">
        <f>G294+G300</f>
        <v>16277.4</v>
      </c>
    </row>
    <row r="294" spans="1:7" ht="31.5">
      <c r="A294" s="184" t="s">
        <v>206</v>
      </c>
      <c r="B294" s="185" t="s">
        <v>548</v>
      </c>
      <c r="C294" s="185" t="s">
        <v>296</v>
      </c>
      <c r="D294" s="185" t="s">
        <v>297</v>
      </c>
      <c r="E294" s="185" t="s">
        <v>298</v>
      </c>
      <c r="F294" s="198" t="s">
        <v>298</v>
      </c>
      <c r="G294" s="187">
        <f>G295</f>
        <v>15627</v>
      </c>
    </row>
    <row r="295" spans="1:7" ht="15.75">
      <c r="A295" s="184" t="s">
        <v>218</v>
      </c>
      <c r="B295" s="185" t="s">
        <v>548</v>
      </c>
      <c r="C295" s="185" t="s">
        <v>296</v>
      </c>
      <c r="D295" s="185" t="s">
        <v>311</v>
      </c>
      <c r="E295" s="185" t="s">
        <v>298</v>
      </c>
      <c r="F295" s="198" t="s">
        <v>298</v>
      </c>
      <c r="G295" s="187">
        <f>G296</f>
        <v>15627</v>
      </c>
    </row>
    <row r="296" spans="1:7" ht="47.25">
      <c r="A296" s="188" t="s">
        <v>549</v>
      </c>
      <c r="B296" s="189" t="s">
        <v>548</v>
      </c>
      <c r="C296" s="189" t="s">
        <v>296</v>
      </c>
      <c r="D296" s="189" t="s">
        <v>311</v>
      </c>
      <c r="E296" s="189" t="s">
        <v>550</v>
      </c>
      <c r="F296" s="196" t="s">
        <v>298</v>
      </c>
      <c r="G296" s="199">
        <f>G297+G298+G299</f>
        <v>15627</v>
      </c>
    </row>
    <row r="297" spans="1:7" ht="31.5">
      <c r="A297" s="192" t="s">
        <v>401</v>
      </c>
      <c r="B297" s="193" t="s">
        <v>548</v>
      </c>
      <c r="C297" s="193" t="s">
        <v>296</v>
      </c>
      <c r="D297" s="193" t="s">
        <v>311</v>
      </c>
      <c r="E297" s="193" t="s">
        <v>550</v>
      </c>
      <c r="F297" s="194" t="s">
        <v>402</v>
      </c>
      <c r="G297" s="195">
        <v>7004.9</v>
      </c>
    </row>
    <row r="298" spans="1:7" ht="47.25">
      <c r="A298" s="192" t="s">
        <v>305</v>
      </c>
      <c r="B298" s="193" t="s">
        <v>548</v>
      </c>
      <c r="C298" s="193" t="s">
        <v>296</v>
      </c>
      <c r="D298" s="193" t="s">
        <v>311</v>
      </c>
      <c r="E298" s="193" t="s">
        <v>550</v>
      </c>
      <c r="F298" s="194" t="s">
        <v>306</v>
      </c>
      <c r="G298" s="195">
        <v>8106.5</v>
      </c>
    </row>
    <row r="299" spans="1:7" ht="18.75" customHeight="1">
      <c r="A299" s="192" t="s">
        <v>307</v>
      </c>
      <c r="B299" s="193" t="s">
        <v>548</v>
      </c>
      <c r="C299" s="193" t="s">
        <v>296</v>
      </c>
      <c r="D299" s="193" t="s">
        <v>311</v>
      </c>
      <c r="E299" s="193" t="s">
        <v>550</v>
      </c>
      <c r="F299" s="194" t="s">
        <v>308</v>
      </c>
      <c r="G299" s="195">
        <v>515.6</v>
      </c>
    </row>
    <row r="300" spans="1:7" ht="31.5">
      <c r="A300" s="184" t="s">
        <v>236</v>
      </c>
      <c r="B300" s="185" t="s">
        <v>548</v>
      </c>
      <c r="C300" s="185" t="s">
        <v>358</v>
      </c>
      <c r="D300" s="185" t="s">
        <v>297</v>
      </c>
      <c r="E300" s="185" t="s">
        <v>298</v>
      </c>
      <c r="F300" s="198" t="s">
        <v>298</v>
      </c>
      <c r="G300" s="187">
        <f>G301</f>
        <v>650.4</v>
      </c>
    </row>
    <row r="301" spans="1:7" ht="15.75">
      <c r="A301" s="184" t="s">
        <v>242</v>
      </c>
      <c r="B301" s="185" t="s">
        <v>548</v>
      </c>
      <c r="C301" s="185" t="s">
        <v>358</v>
      </c>
      <c r="D301" s="185" t="s">
        <v>300</v>
      </c>
      <c r="E301" s="185" t="s">
        <v>298</v>
      </c>
      <c r="F301" s="198" t="s">
        <v>298</v>
      </c>
      <c r="G301" s="187">
        <f>G302</f>
        <v>650.4</v>
      </c>
    </row>
    <row r="302" spans="1:7" ht="66.75" customHeight="1">
      <c r="A302" s="188" t="s">
        <v>513</v>
      </c>
      <c r="B302" s="189" t="s">
        <v>548</v>
      </c>
      <c r="C302" s="189" t="s">
        <v>358</v>
      </c>
      <c r="D302" s="189" t="s">
        <v>300</v>
      </c>
      <c r="E302" s="189" t="s">
        <v>514</v>
      </c>
      <c r="F302" s="196" t="s">
        <v>298</v>
      </c>
      <c r="G302" s="199">
        <f>G303</f>
        <v>650.4</v>
      </c>
    </row>
    <row r="303" spans="1:7" ht="47.25">
      <c r="A303" s="192" t="s">
        <v>305</v>
      </c>
      <c r="B303" s="193" t="s">
        <v>548</v>
      </c>
      <c r="C303" s="193" t="s">
        <v>358</v>
      </c>
      <c r="D303" s="193" t="s">
        <v>300</v>
      </c>
      <c r="E303" s="193" t="s">
        <v>514</v>
      </c>
      <c r="F303" s="194" t="s">
        <v>306</v>
      </c>
      <c r="G303" s="195">
        <v>650.4</v>
      </c>
    </row>
    <row r="304" spans="1:7" ht="65.25" customHeight="1">
      <c r="A304" s="184" t="s">
        <v>551</v>
      </c>
      <c r="B304" s="185" t="s">
        <v>552</v>
      </c>
      <c r="C304" s="185" t="s">
        <v>298</v>
      </c>
      <c r="D304" s="185" t="s">
        <v>298</v>
      </c>
      <c r="E304" s="185" t="s">
        <v>298</v>
      </c>
      <c r="F304" s="198" t="s">
        <v>298</v>
      </c>
      <c r="G304" s="187">
        <f>G305+G309+G315</f>
        <v>60840</v>
      </c>
    </row>
    <row r="305" spans="1:7" ht="47.25">
      <c r="A305" s="184" t="s">
        <v>478</v>
      </c>
      <c r="B305" s="185" t="s">
        <v>552</v>
      </c>
      <c r="C305" s="185" t="s">
        <v>300</v>
      </c>
      <c r="D305" s="185" t="s">
        <v>297</v>
      </c>
      <c r="E305" s="185" t="s">
        <v>298</v>
      </c>
      <c r="F305" s="198" t="s">
        <v>298</v>
      </c>
      <c r="G305" s="187">
        <f>G306</f>
        <v>70.2</v>
      </c>
    </row>
    <row r="306" spans="1:7" ht="63">
      <c r="A306" s="184" t="s">
        <v>222</v>
      </c>
      <c r="B306" s="185" t="s">
        <v>552</v>
      </c>
      <c r="C306" s="185" t="s">
        <v>300</v>
      </c>
      <c r="D306" s="185" t="s">
        <v>355</v>
      </c>
      <c r="E306" s="185" t="s">
        <v>298</v>
      </c>
      <c r="F306" s="198" t="s">
        <v>298</v>
      </c>
      <c r="G306" s="187">
        <f>G307</f>
        <v>70.2</v>
      </c>
    </row>
    <row r="307" spans="1:7" ht="78.75">
      <c r="A307" s="188" t="s">
        <v>356</v>
      </c>
      <c r="B307" s="189" t="s">
        <v>552</v>
      </c>
      <c r="C307" s="189" t="s">
        <v>300</v>
      </c>
      <c r="D307" s="189" t="s">
        <v>355</v>
      </c>
      <c r="E307" s="189" t="s">
        <v>357</v>
      </c>
      <c r="F307" s="196" t="s">
        <v>298</v>
      </c>
      <c r="G307" s="199">
        <f>G308</f>
        <v>70.2</v>
      </c>
    </row>
    <row r="308" spans="1:7" ht="15.75">
      <c r="A308" s="192" t="s">
        <v>337</v>
      </c>
      <c r="B308" s="193" t="s">
        <v>552</v>
      </c>
      <c r="C308" s="193" t="s">
        <v>300</v>
      </c>
      <c r="D308" s="193" t="s">
        <v>355</v>
      </c>
      <c r="E308" s="193" t="s">
        <v>357</v>
      </c>
      <c r="F308" s="194" t="s">
        <v>338</v>
      </c>
      <c r="G308" s="195">
        <v>70.2</v>
      </c>
    </row>
    <row r="309" spans="1:7" ht="15.75">
      <c r="A309" s="184" t="s">
        <v>246</v>
      </c>
      <c r="B309" s="185" t="s">
        <v>552</v>
      </c>
      <c r="C309" s="185" t="s">
        <v>421</v>
      </c>
      <c r="D309" s="185" t="s">
        <v>297</v>
      </c>
      <c r="E309" s="185" t="s">
        <v>298</v>
      </c>
      <c r="F309" s="198" t="s">
        <v>298</v>
      </c>
      <c r="G309" s="187">
        <f>G310</f>
        <v>3316.8</v>
      </c>
    </row>
    <row r="310" spans="1:7" ht="15.75">
      <c r="A310" s="184" t="s">
        <v>250</v>
      </c>
      <c r="B310" s="185" t="s">
        <v>552</v>
      </c>
      <c r="C310" s="185" t="s">
        <v>421</v>
      </c>
      <c r="D310" s="185" t="s">
        <v>319</v>
      </c>
      <c r="E310" s="185" t="s">
        <v>298</v>
      </c>
      <c r="F310" s="198" t="s">
        <v>298</v>
      </c>
      <c r="G310" s="187">
        <f>G311+G313</f>
        <v>3316.8</v>
      </c>
    </row>
    <row r="311" spans="1:7" ht="47.25">
      <c r="A311" s="188" t="s">
        <v>553</v>
      </c>
      <c r="B311" s="189" t="s">
        <v>552</v>
      </c>
      <c r="C311" s="189" t="s">
        <v>421</v>
      </c>
      <c r="D311" s="189" t="s">
        <v>319</v>
      </c>
      <c r="E311" s="189" t="s">
        <v>554</v>
      </c>
      <c r="F311" s="196" t="s">
        <v>298</v>
      </c>
      <c r="G311" s="199">
        <f>G312</f>
        <v>3201.4</v>
      </c>
    </row>
    <row r="312" spans="1:7" ht="15.75">
      <c r="A312" s="192" t="s">
        <v>337</v>
      </c>
      <c r="B312" s="193" t="s">
        <v>552</v>
      </c>
      <c r="C312" s="193" t="s">
        <v>421</v>
      </c>
      <c r="D312" s="193" t="s">
        <v>319</v>
      </c>
      <c r="E312" s="193" t="s">
        <v>554</v>
      </c>
      <c r="F312" s="194" t="s">
        <v>338</v>
      </c>
      <c r="G312" s="195">
        <v>3201.4</v>
      </c>
    </row>
    <row r="313" spans="1:7" ht="47.25">
      <c r="A313" s="188" t="s">
        <v>555</v>
      </c>
      <c r="B313" s="189" t="s">
        <v>552</v>
      </c>
      <c r="C313" s="189" t="s">
        <v>421</v>
      </c>
      <c r="D313" s="189" t="s">
        <v>319</v>
      </c>
      <c r="E313" s="189" t="s">
        <v>556</v>
      </c>
      <c r="F313" s="196" t="s">
        <v>298</v>
      </c>
      <c r="G313" s="199">
        <f>G314</f>
        <v>115.4</v>
      </c>
    </row>
    <row r="314" spans="1:7" ht="15.75">
      <c r="A314" s="192" t="s">
        <v>337</v>
      </c>
      <c r="B314" s="193" t="s">
        <v>552</v>
      </c>
      <c r="C314" s="193" t="s">
        <v>421</v>
      </c>
      <c r="D314" s="193" t="s">
        <v>319</v>
      </c>
      <c r="E314" s="193" t="s">
        <v>556</v>
      </c>
      <c r="F314" s="194" t="s">
        <v>338</v>
      </c>
      <c r="G314" s="195">
        <v>115.4</v>
      </c>
    </row>
    <row r="315" spans="1:7" ht="15.75">
      <c r="A315" s="184" t="s">
        <v>557</v>
      </c>
      <c r="B315" s="185" t="s">
        <v>552</v>
      </c>
      <c r="C315" s="185" t="s">
        <v>324</v>
      </c>
      <c r="D315" s="185" t="s">
        <v>297</v>
      </c>
      <c r="E315" s="185" t="s">
        <v>298</v>
      </c>
      <c r="F315" s="198" t="s">
        <v>298</v>
      </c>
      <c r="G315" s="187">
        <f>G316+G343+G350</f>
        <v>57453</v>
      </c>
    </row>
    <row r="316" spans="1:7" ht="15.75">
      <c r="A316" s="184" t="s">
        <v>276</v>
      </c>
      <c r="B316" s="185" t="s">
        <v>552</v>
      </c>
      <c r="C316" s="185" t="s">
        <v>324</v>
      </c>
      <c r="D316" s="185" t="s">
        <v>296</v>
      </c>
      <c r="E316" s="185" t="s">
        <v>298</v>
      </c>
      <c r="F316" s="198" t="s">
        <v>298</v>
      </c>
      <c r="G316" s="187">
        <f>G317+G333+G337+G341</f>
        <v>45607.4</v>
      </c>
    </row>
    <row r="317" spans="1:7" ht="63">
      <c r="A317" s="188" t="s">
        <v>558</v>
      </c>
      <c r="B317" s="189" t="s">
        <v>552</v>
      </c>
      <c r="C317" s="189" t="s">
        <v>324</v>
      </c>
      <c r="D317" s="189" t="s">
        <v>296</v>
      </c>
      <c r="E317" s="189" t="s">
        <v>559</v>
      </c>
      <c r="F317" s="196" t="s">
        <v>298</v>
      </c>
      <c r="G317" s="199">
        <f>G318+G328</f>
        <v>45035.9</v>
      </c>
    </row>
    <row r="318" spans="1:7" ht="34.5" customHeight="1">
      <c r="A318" s="188" t="s">
        <v>560</v>
      </c>
      <c r="B318" s="189" t="s">
        <v>552</v>
      </c>
      <c r="C318" s="189" t="s">
        <v>324</v>
      </c>
      <c r="D318" s="189" t="s">
        <v>296</v>
      </c>
      <c r="E318" s="189" t="s">
        <v>561</v>
      </c>
      <c r="F318" s="196" t="s">
        <v>298</v>
      </c>
      <c r="G318" s="199">
        <f>G319+G321+G324+G326</f>
        <v>44541</v>
      </c>
    </row>
    <row r="319" spans="1:7" ht="31.5">
      <c r="A319" s="188" t="s">
        <v>562</v>
      </c>
      <c r="B319" s="189" t="s">
        <v>552</v>
      </c>
      <c r="C319" s="189" t="s">
        <v>324</v>
      </c>
      <c r="D319" s="189" t="s">
        <v>296</v>
      </c>
      <c r="E319" s="189" t="s">
        <v>563</v>
      </c>
      <c r="F319" s="196" t="s">
        <v>298</v>
      </c>
      <c r="G319" s="199">
        <f>G320</f>
        <v>7000</v>
      </c>
    </row>
    <row r="320" spans="1:7" ht="47.25">
      <c r="A320" s="192" t="s">
        <v>351</v>
      </c>
      <c r="B320" s="193" t="s">
        <v>552</v>
      </c>
      <c r="C320" s="193" t="s">
        <v>324</v>
      </c>
      <c r="D320" s="193" t="s">
        <v>296</v>
      </c>
      <c r="E320" s="193" t="s">
        <v>563</v>
      </c>
      <c r="F320" s="194" t="s">
        <v>352</v>
      </c>
      <c r="G320" s="195">
        <f>6000+1000</f>
        <v>7000</v>
      </c>
    </row>
    <row r="321" spans="1:7" ht="47.25">
      <c r="A321" s="188" t="s">
        <v>333</v>
      </c>
      <c r="B321" s="189" t="s">
        <v>552</v>
      </c>
      <c r="C321" s="189" t="s">
        <v>324</v>
      </c>
      <c r="D321" s="189" t="s">
        <v>296</v>
      </c>
      <c r="E321" s="189" t="s">
        <v>564</v>
      </c>
      <c r="F321" s="196" t="s">
        <v>298</v>
      </c>
      <c r="G321" s="199">
        <f>G322+G323</f>
        <v>5154.5</v>
      </c>
    </row>
    <row r="322" spans="1:7" ht="47.25">
      <c r="A322" s="192" t="s">
        <v>305</v>
      </c>
      <c r="B322" s="193" t="s">
        <v>552</v>
      </c>
      <c r="C322" s="193" t="s">
        <v>324</v>
      </c>
      <c r="D322" s="193" t="s">
        <v>296</v>
      </c>
      <c r="E322" s="193" t="s">
        <v>564</v>
      </c>
      <c r="F322" s="194" t="s">
        <v>306</v>
      </c>
      <c r="G322" s="195">
        <v>2350.9</v>
      </c>
    </row>
    <row r="323" spans="1:7" ht="15.75">
      <c r="A323" s="192" t="s">
        <v>337</v>
      </c>
      <c r="B323" s="193" t="s">
        <v>552</v>
      </c>
      <c r="C323" s="193" t="s">
        <v>324</v>
      </c>
      <c r="D323" s="193" t="s">
        <v>296</v>
      </c>
      <c r="E323" s="193" t="s">
        <v>564</v>
      </c>
      <c r="F323" s="194" t="s">
        <v>338</v>
      </c>
      <c r="G323" s="195">
        <v>2803.6</v>
      </c>
    </row>
    <row r="324" spans="1:7" ht="31.5">
      <c r="A324" s="188" t="s">
        <v>487</v>
      </c>
      <c r="B324" s="189" t="s">
        <v>552</v>
      </c>
      <c r="C324" s="189" t="s">
        <v>324</v>
      </c>
      <c r="D324" s="189" t="s">
        <v>296</v>
      </c>
      <c r="E324" s="189" t="s">
        <v>565</v>
      </c>
      <c r="F324" s="196" t="s">
        <v>298</v>
      </c>
      <c r="G324" s="199">
        <f>G325</f>
        <v>376.8</v>
      </c>
    </row>
    <row r="325" spans="1:7" ht="15.75">
      <c r="A325" s="192" t="s">
        <v>337</v>
      </c>
      <c r="B325" s="193" t="s">
        <v>552</v>
      </c>
      <c r="C325" s="193" t="s">
        <v>324</v>
      </c>
      <c r="D325" s="193" t="s">
        <v>296</v>
      </c>
      <c r="E325" s="193" t="s">
        <v>565</v>
      </c>
      <c r="F325" s="194" t="s">
        <v>338</v>
      </c>
      <c r="G325" s="195">
        <v>376.8</v>
      </c>
    </row>
    <row r="326" spans="1:7" ht="47.25">
      <c r="A326" s="188" t="s">
        <v>566</v>
      </c>
      <c r="B326" s="189" t="s">
        <v>552</v>
      </c>
      <c r="C326" s="189" t="s">
        <v>324</v>
      </c>
      <c r="D326" s="189" t="s">
        <v>296</v>
      </c>
      <c r="E326" s="189" t="s">
        <v>567</v>
      </c>
      <c r="F326" s="196" t="s">
        <v>298</v>
      </c>
      <c r="G326" s="199">
        <f>G327</f>
        <v>32009.7</v>
      </c>
    </row>
    <row r="327" spans="1:7" ht="78.75">
      <c r="A327" s="192" t="s">
        <v>568</v>
      </c>
      <c r="B327" s="193" t="s">
        <v>552</v>
      </c>
      <c r="C327" s="193" t="s">
        <v>324</v>
      </c>
      <c r="D327" s="193" t="s">
        <v>296</v>
      </c>
      <c r="E327" s="193" t="s">
        <v>567</v>
      </c>
      <c r="F327" s="194" t="s">
        <v>569</v>
      </c>
      <c r="G327" s="195">
        <v>32009.7</v>
      </c>
    </row>
    <row r="328" spans="1:7" ht="31.5">
      <c r="A328" s="188" t="s">
        <v>570</v>
      </c>
      <c r="B328" s="189" t="s">
        <v>552</v>
      </c>
      <c r="C328" s="189" t="s">
        <v>324</v>
      </c>
      <c r="D328" s="189" t="s">
        <v>296</v>
      </c>
      <c r="E328" s="189" t="s">
        <v>571</v>
      </c>
      <c r="F328" s="196" t="s">
        <v>298</v>
      </c>
      <c r="G328" s="199">
        <f>G329+G331</f>
        <v>494.9</v>
      </c>
    </row>
    <row r="329" spans="1:7" ht="47.25">
      <c r="A329" s="188" t="s">
        <v>333</v>
      </c>
      <c r="B329" s="189" t="s">
        <v>552</v>
      </c>
      <c r="C329" s="189" t="s">
        <v>324</v>
      </c>
      <c r="D329" s="189" t="s">
        <v>296</v>
      </c>
      <c r="E329" s="189" t="s">
        <v>572</v>
      </c>
      <c r="F329" s="196" t="s">
        <v>298</v>
      </c>
      <c r="G329" s="199">
        <f>G330</f>
        <v>442.5</v>
      </c>
    </row>
    <row r="330" spans="1:7" ht="15.75">
      <c r="A330" s="192" t="s">
        <v>337</v>
      </c>
      <c r="B330" s="193" t="s">
        <v>552</v>
      </c>
      <c r="C330" s="193" t="s">
        <v>324</v>
      </c>
      <c r="D330" s="193" t="s">
        <v>296</v>
      </c>
      <c r="E330" s="193" t="s">
        <v>572</v>
      </c>
      <c r="F330" s="194" t="s">
        <v>338</v>
      </c>
      <c r="G330" s="195">
        <v>442.5</v>
      </c>
    </row>
    <row r="331" spans="1:7" ht="31.5">
      <c r="A331" s="188" t="s">
        <v>487</v>
      </c>
      <c r="B331" s="189" t="s">
        <v>552</v>
      </c>
      <c r="C331" s="189" t="s">
        <v>324</v>
      </c>
      <c r="D331" s="189" t="s">
        <v>296</v>
      </c>
      <c r="E331" s="189" t="s">
        <v>573</v>
      </c>
      <c r="F331" s="196" t="s">
        <v>298</v>
      </c>
      <c r="G331" s="199">
        <f>G332</f>
        <v>52.4</v>
      </c>
    </row>
    <row r="332" spans="1:7" ht="15.75">
      <c r="A332" s="192" t="s">
        <v>337</v>
      </c>
      <c r="B332" s="193" t="s">
        <v>552</v>
      </c>
      <c r="C332" s="193" t="s">
        <v>324</v>
      </c>
      <c r="D332" s="193" t="s">
        <v>296</v>
      </c>
      <c r="E332" s="193" t="s">
        <v>573</v>
      </c>
      <c r="F332" s="194" t="s">
        <v>338</v>
      </c>
      <c r="G332" s="195">
        <f>20+32.4</f>
        <v>52.4</v>
      </c>
    </row>
    <row r="333" spans="1:7" ht="63">
      <c r="A333" s="188" t="s">
        <v>574</v>
      </c>
      <c r="B333" s="189" t="s">
        <v>552</v>
      </c>
      <c r="C333" s="189" t="s">
        <v>324</v>
      </c>
      <c r="D333" s="189" t="s">
        <v>296</v>
      </c>
      <c r="E333" s="189" t="s">
        <v>575</v>
      </c>
      <c r="F333" s="196" t="s">
        <v>298</v>
      </c>
      <c r="G333" s="199">
        <f>G334</f>
        <v>50</v>
      </c>
    </row>
    <row r="334" spans="1:7" ht="47.25">
      <c r="A334" s="188" t="s">
        <v>576</v>
      </c>
      <c r="B334" s="189" t="s">
        <v>552</v>
      </c>
      <c r="C334" s="189" t="s">
        <v>324</v>
      </c>
      <c r="D334" s="189" t="s">
        <v>296</v>
      </c>
      <c r="E334" s="189" t="s">
        <v>577</v>
      </c>
      <c r="F334" s="196" t="s">
        <v>298</v>
      </c>
      <c r="G334" s="199">
        <f>G335</f>
        <v>50</v>
      </c>
    </row>
    <row r="335" spans="1:7" ht="47.25">
      <c r="A335" s="188" t="s">
        <v>333</v>
      </c>
      <c r="B335" s="189" t="s">
        <v>552</v>
      </c>
      <c r="C335" s="189" t="s">
        <v>324</v>
      </c>
      <c r="D335" s="189" t="s">
        <v>296</v>
      </c>
      <c r="E335" s="189" t="s">
        <v>578</v>
      </c>
      <c r="F335" s="196" t="s">
        <v>298</v>
      </c>
      <c r="G335" s="199">
        <f>G336</f>
        <v>50</v>
      </c>
    </row>
    <row r="336" spans="1:7" ht="47.25">
      <c r="A336" s="192" t="s">
        <v>305</v>
      </c>
      <c r="B336" s="193" t="s">
        <v>552</v>
      </c>
      <c r="C336" s="193" t="s">
        <v>324</v>
      </c>
      <c r="D336" s="193" t="s">
        <v>296</v>
      </c>
      <c r="E336" s="193" t="s">
        <v>578</v>
      </c>
      <c r="F336" s="194" t="s">
        <v>306</v>
      </c>
      <c r="G336" s="195">
        <v>50</v>
      </c>
    </row>
    <row r="337" spans="1:7" ht="78.75">
      <c r="A337" s="188" t="s">
        <v>579</v>
      </c>
      <c r="B337" s="189" t="s">
        <v>552</v>
      </c>
      <c r="C337" s="189" t="s">
        <v>324</v>
      </c>
      <c r="D337" s="189" t="s">
        <v>296</v>
      </c>
      <c r="E337" s="189" t="s">
        <v>580</v>
      </c>
      <c r="F337" s="196" t="s">
        <v>298</v>
      </c>
      <c r="G337" s="199">
        <f>G338</f>
        <v>91.1</v>
      </c>
    </row>
    <row r="338" spans="1:7" ht="47.25">
      <c r="A338" s="188" t="s">
        <v>581</v>
      </c>
      <c r="B338" s="189" t="s">
        <v>552</v>
      </c>
      <c r="C338" s="189" t="s">
        <v>324</v>
      </c>
      <c r="D338" s="189" t="s">
        <v>296</v>
      </c>
      <c r="E338" s="189" t="s">
        <v>582</v>
      </c>
      <c r="F338" s="196" t="s">
        <v>298</v>
      </c>
      <c r="G338" s="199">
        <f>G339</f>
        <v>91.1</v>
      </c>
    </row>
    <row r="339" spans="1:7" ht="81" customHeight="1">
      <c r="A339" s="188" t="s">
        <v>583</v>
      </c>
      <c r="B339" s="189" t="s">
        <v>552</v>
      </c>
      <c r="C339" s="189" t="s">
        <v>324</v>
      </c>
      <c r="D339" s="189" t="s">
        <v>296</v>
      </c>
      <c r="E339" s="189" t="s">
        <v>584</v>
      </c>
      <c r="F339" s="196" t="s">
        <v>298</v>
      </c>
      <c r="G339" s="199">
        <f>G340</f>
        <v>91.1</v>
      </c>
    </row>
    <row r="340" spans="1:7" ht="15.75">
      <c r="A340" s="192" t="s">
        <v>337</v>
      </c>
      <c r="B340" s="193" t="s">
        <v>552</v>
      </c>
      <c r="C340" s="193" t="s">
        <v>324</v>
      </c>
      <c r="D340" s="193" t="s">
        <v>296</v>
      </c>
      <c r="E340" s="193" t="s">
        <v>584</v>
      </c>
      <c r="F340" s="194" t="s">
        <v>338</v>
      </c>
      <c r="G340" s="195">
        <v>91.1</v>
      </c>
    </row>
    <row r="341" spans="1:7" ht="63">
      <c r="A341" s="188" t="s">
        <v>585</v>
      </c>
      <c r="B341" s="189" t="s">
        <v>552</v>
      </c>
      <c r="C341" s="189" t="s">
        <v>324</v>
      </c>
      <c r="D341" s="189" t="s">
        <v>296</v>
      </c>
      <c r="E341" s="189" t="s">
        <v>586</v>
      </c>
      <c r="F341" s="196" t="s">
        <v>298</v>
      </c>
      <c r="G341" s="199">
        <f>G342</f>
        <v>430.4</v>
      </c>
    </row>
    <row r="342" spans="1:7" ht="15.75">
      <c r="A342" s="192" t="s">
        <v>337</v>
      </c>
      <c r="B342" s="193" t="s">
        <v>552</v>
      </c>
      <c r="C342" s="193" t="s">
        <v>324</v>
      </c>
      <c r="D342" s="193" t="s">
        <v>296</v>
      </c>
      <c r="E342" s="193" t="s">
        <v>586</v>
      </c>
      <c r="F342" s="194" t="s">
        <v>338</v>
      </c>
      <c r="G342" s="195">
        <v>430.4</v>
      </c>
    </row>
    <row r="343" spans="1:7" ht="15.75">
      <c r="A343" s="184" t="s">
        <v>278</v>
      </c>
      <c r="B343" s="185" t="s">
        <v>552</v>
      </c>
      <c r="C343" s="185" t="s">
        <v>324</v>
      </c>
      <c r="D343" s="185" t="s">
        <v>319</v>
      </c>
      <c r="E343" s="185" t="s">
        <v>298</v>
      </c>
      <c r="F343" s="198" t="s">
        <v>298</v>
      </c>
      <c r="G343" s="187">
        <f>G346+G348+G344</f>
        <v>7043.900000000001</v>
      </c>
    </row>
    <row r="344" spans="1:7" ht="47.25">
      <c r="A344" s="188" t="s">
        <v>587</v>
      </c>
      <c r="B344" s="189" t="s">
        <v>552</v>
      </c>
      <c r="C344" s="189" t="s">
        <v>324</v>
      </c>
      <c r="D344" s="189" t="s">
        <v>319</v>
      </c>
      <c r="E344" s="189" t="s">
        <v>588</v>
      </c>
      <c r="F344" s="196"/>
      <c r="G344" s="199">
        <f>G345</f>
        <v>91.1</v>
      </c>
    </row>
    <row r="345" spans="1:7" ht="15.75">
      <c r="A345" s="192" t="s">
        <v>337</v>
      </c>
      <c r="B345" s="193" t="s">
        <v>552</v>
      </c>
      <c r="C345" s="193" t="s">
        <v>324</v>
      </c>
      <c r="D345" s="193" t="s">
        <v>319</v>
      </c>
      <c r="E345" s="193" t="s">
        <v>588</v>
      </c>
      <c r="F345" s="194" t="s">
        <v>338</v>
      </c>
      <c r="G345" s="195">
        <v>91.1</v>
      </c>
    </row>
    <row r="346" spans="1:7" ht="63">
      <c r="A346" s="188" t="s">
        <v>589</v>
      </c>
      <c r="B346" s="189" t="s">
        <v>552</v>
      </c>
      <c r="C346" s="189" t="s">
        <v>324</v>
      </c>
      <c r="D346" s="189" t="s">
        <v>319</v>
      </c>
      <c r="E346" s="189" t="s">
        <v>590</v>
      </c>
      <c r="F346" s="196" t="s">
        <v>298</v>
      </c>
      <c r="G346" s="199">
        <f>G347</f>
        <v>6709.8</v>
      </c>
    </row>
    <row r="347" spans="1:7" ht="15.75">
      <c r="A347" s="192" t="s">
        <v>337</v>
      </c>
      <c r="B347" s="193" t="s">
        <v>552</v>
      </c>
      <c r="C347" s="193" t="s">
        <v>324</v>
      </c>
      <c r="D347" s="193" t="s">
        <v>319</v>
      </c>
      <c r="E347" s="193" t="s">
        <v>590</v>
      </c>
      <c r="F347" s="194" t="s">
        <v>338</v>
      </c>
      <c r="G347" s="195">
        <v>6709.8</v>
      </c>
    </row>
    <row r="348" spans="1:7" ht="63">
      <c r="A348" s="188" t="s">
        <v>591</v>
      </c>
      <c r="B348" s="189" t="s">
        <v>552</v>
      </c>
      <c r="C348" s="189" t="s">
        <v>324</v>
      </c>
      <c r="D348" s="189" t="s">
        <v>319</v>
      </c>
      <c r="E348" s="189" t="s">
        <v>592</v>
      </c>
      <c r="F348" s="196" t="s">
        <v>298</v>
      </c>
      <c r="G348" s="199">
        <f>G349</f>
        <v>243</v>
      </c>
    </row>
    <row r="349" spans="1:7" ht="15.75">
      <c r="A349" s="192" t="s">
        <v>337</v>
      </c>
      <c r="B349" s="193" t="s">
        <v>552</v>
      </c>
      <c r="C349" s="193" t="s">
        <v>324</v>
      </c>
      <c r="D349" s="193" t="s">
        <v>319</v>
      </c>
      <c r="E349" s="193" t="s">
        <v>592</v>
      </c>
      <c r="F349" s="194" t="s">
        <v>338</v>
      </c>
      <c r="G349" s="195">
        <v>243</v>
      </c>
    </row>
    <row r="350" spans="1:7" ht="31.5">
      <c r="A350" s="184" t="s">
        <v>280</v>
      </c>
      <c r="B350" s="185" t="s">
        <v>552</v>
      </c>
      <c r="C350" s="185" t="s">
        <v>324</v>
      </c>
      <c r="D350" s="185" t="s">
        <v>358</v>
      </c>
      <c r="E350" s="185" t="s">
        <v>298</v>
      </c>
      <c r="F350" s="198" t="s">
        <v>298</v>
      </c>
      <c r="G350" s="187">
        <f>G351+G354</f>
        <v>4801.700000000001</v>
      </c>
    </row>
    <row r="351" spans="1:7" ht="15.75">
      <c r="A351" s="188" t="s">
        <v>301</v>
      </c>
      <c r="B351" s="189" t="s">
        <v>552</v>
      </c>
      <c r="C351" s="189" t="s">
        <v>324</v>
      </c>
      <c r="D351" s="189" t="s">
        <v>358</v>
      </c>
      <c r="E351" s="189" t="s">
        <v>302</v>
      </c>
      <c r="F351" s="196" t="s">
        <v>298</v>
      </c>
      <c r="G351" s="199">
        <f>G352+G353</f>
        <v>2280.9</v>
      </c>
    </row>
    <row r="352" spans="1:7" ht="47.25">
      <c r="A352" s="192" t="s">
        <v>303</v>
      </c>
      <c r="B352" s="193" t="s">
        <v>552</v>
      </c>
      <c r="C352" s="193" t="s">
        <v>324</v>
      </c>
      <c r="D352" s="193" t="s">
        <v>358</v>
      </c>
      <c r="E352" s="193" t="s">
        <v>302</v>
      </c>
      <c r="F352" s="194" t="s">
        <v>304</v>
      </c>
      <c r="G352" s="195">
        <v>1917</v>
      </c>
    </row>
    <row r="353" spans="1:7" ht="47.25">
      <c r="A353" s="192" t="s">
        <v>305</v>
      </c>
      <c r="B353" s="193" t="s">
        <v>552</v>
      </c>
      <c r="C353" s="193" t="s">
        <v>324</v>
      </c>
      <c r="D353" s="193" t="s">
        <v>358</v>
      </c>
      <c r="E353" s="193" t="s">
        <v>302</v>
      </c>
      <c r="F353" s="194" t="s">
        <v>306</v>
      </c>
      <c r="G353" s="195">
        <v>363.9</v>
      </c>
    </row>
    <row r="354" spans="1:7" ht="63">
      <c r="A354" s="188" t="s">
        <v>593</v>
      </c>
      <c r="B354" s="189" t="s">
        <v>552</v>
      </c>
      <c r="C354" s="189" t="s">
        <v>324</v>
      </c>
      <c r="D354" s="189" t="s">
        <v>358</v>
      </c>
      <c r="E354" s="189" t="s">
        <v>594</v>
      </c>
      <c r="F354" s="196" t="s">
        <v>298</v>
      </c>
      <c r="G354" s="199">
        <f>G355+G356+G357</f>
        <v>2520.8</v>
      </c>
    </row>
    <row r="355" spans="1:7" ht="31.5">
      <c r="A355" s="192" t="s">
        <v>401</v>
      </c>
      <c r="B355" s="193" t="s">
        <v>552</v>
      </c>
      <c r="C355" s="193" t="s">
        <v>324</v>
      </c>
      <c r="D355" s="193" t="s">
        <v>358</v>
      </c>
      <c r="E355" s="193" t="s">
        <v>594</v>
      </c>
      <c r="F355" s="194" t="s">
        <v>402</v>
      </c>
      <c r="G355" s="195">
        <v>2262.1</v>
      </c>
    </row>
    <row r="356" spans="1:7" ht="47.25">
      <c r="A356" s="192" t="s">
        <v>305</v>
      </c>
      <c r="B356" s="193" t="s">
        <v>552</v>
      </c>
      <c r="C356" s="193" t="s">
        <v>324</v>
      </c>
      <c r="D356" s="193" t="s">
        <v>358</v>
      </c>
      <c r="E356" s="193" t="s">
        <v>594</v>
      </c>
      <c r="F356" s="194" t="s">
        <v>306</v>
      </c>
      <c r="G356" s="195">
        <v>251.9</v>
      </c>
    </row>
    <row r="357" spans="1:7" ht="18" customHeight="1">
      <c r="A357" s="192" t="s">
        <v>307</v>
      </c>
      <c r="B357" s="193" t="s">
        <v>552</v>
      </c>
      <c r="C357" s="193" t="s">
        <v>324</v>
      </c>
      <c r="D357" s="193" t="s">
        <v>358</v>
      </c>
      <c r="E357" s="193" t="s">
        <v>594</v>
      </c>
      <c r="F357" s="194" t="s">
        <v>308</v>
      </c>
      <c r="G357" s="195">
        <v>6.8</v>
      </c>
    </row>
    <row r="358" spans="1:7" ht="78.75">
      <c r="A358" s="223" t="s">
        <v>595</v>
      </c>
      <c r="B358" s="185" t="s">
        <v>596</v>
      </c>
      <c r="C358" s="185" t="s">
        <v>298</v>
      </c>
      <c r="D358" s="185" t="s">
        <v>298</v>
      </c>
      <c r="E358" s="185" t="s">
        <v>298</v>
      </c>
      <c r="F358" s="198" t="s">
        <v>298</v>
      </c>
      <c r="G358" s="187">
        <f>G359+G375+G379</f>
        <v>13025.300000000001</v>
      </c>
    </row>
    <row r="359" spans="1:7" ht="47.25">
      <c r="A359" s="184" t="s">
        <v>478</v>
      </c>
      <c r="B359" s="185" t="s">
        <v>596</v>
      </c>
      <c r="C359" s="185" t="s">
        <v>300</v>
      </c>
      <c r="D359" s="185" t="s">
        <v>297</v>
      </c>
      <c r="E359" s="185" t="s">
        <v>298</v>
      </c>
      <c r="F359" s="198" t="s">
        <v>298</v>
      </c>
      <c r="G359" s="187">
        <f>G360</f>
        <v>12886.000000000002</v>
      </c>
    </row>
    <row r="360" spans="1:7" ht="63">
      <c r="A360" s="184" t="s">
        <v>222</v>
      </c>
      <c r="B360" s="185" t="s">
        <v>596</v>
      </c>
      <c r="C360" s="185" t="s">
        <v>300</v>
      </c>
      <c r="D360" s="185" t="s">
        <v>355</v>
      </c>
      <c r="E360" s="185" t="s">
        <v>298</v>
      </c>
      <c r="F360" s="198" t="s">
        <v>298</v>
      </c>
      <c r="G360" s="187">
        <f>G361+G365+G369+G373</f>
        <v>12886.000000000002</v>
      </c>
    </row>
    <row r="361" spans="1:7" ht="78.75">
      <c r="A361" s="188" t="s">
        <v>597</v>
      </c>
      <c r="B361" s="189" t="s">
        <v>596</v>
      </c>
      <c r="C361" s="189" t="s">
        <v>300</v>
      </c>
      <c r="D361" s="189" t="s">
        <v>355</v>
      </c>
      <c r="E361" s="189" t="s">
        <v>598</v>
      </c>
      <c r="F361" s="196" t="s">
        <v>298</v>
      </c>
      <c r="G361" s="199">
        <f>G362</f>
        <v>111.1</v>
      </c>
    </row>
    <row r="362" spans="1:7" ht="31.5">
      <c r="A362" s="188" t="s">
        <v>599</v>
      </c>
      <c r="B362" s="189" t="s">
        <v>596</v>
      </c>
      <c r="C362" s="189" t="s">
        <v>300</v>
      </c>
      <c r="D362" s="189" t="s">
        <v>355</v>
      </c>
      <c r="E362" s="189" t="s">
        <v>600</v>
      </c>
      <c r="F362" s="196" t="s">
        <v>298</v>
      </c>
      <c r="G362" s="199">
        <f>G363</f>
        <v>111.1</v>
      </c>
    </row>
    <row r="363" spans="1:7" ht="31.5">
      <c r="A363" s="188" t="s">
        <v>487</v>
      </c>
      <c r="B363" s="189" t="s">
        <v>596</v>
      </c>
      <c r="C363" s="189" t="s">
        <v>300</v>
      </c>
      <c r="D363" s="189" t="s">
        <v>355</v>
      </c>
      <c r="E363" s="189" t="s">
        <v>601</v>
      </c>
      <c r="F363" s="196" t="s">
        <v>298</v>
      </c>
      <c r="G363" s="199">
        <f>G364</f>
        <v>111.1</v>
      </c>
    </row>
    <row r="364" spans="1:7" ht="47.25">
      <c r="A364" s="192" t="s">
        <v>305</v>
      </c>
      <c r="B364" s="193" t="s">
        <v>596</v>
      </c>
      <c r="C364" s="193" t="s">
        <v>300</v>
      </c>
      <c r="D364" s="193" t="s">
        <v>355</v>
      </c>
      <c r="E364" s="193" t="s">
        <v>601</v>
      </c>
      <c r="F364" s="194" t="s">
        <v>306</v>
      </c>
      <c r="G364" s="195">
        <f>200-88.9</f>
        <v>111.1</v>
      </c>
    </row>
    <row r="365" spans="1:7" ht="66.75" customHeight="1">
      <c r="A365" s="188" t="s">
        <v>602</v>
      </c>
      <c r="B365" s="189" t="s">
        <v>596</v>
      </c>
      <c r="C365" s="189" t="s">
        <v>300</v>
      </c>
      <c r="D365" s="189" t="s">
        <v>355</v>
      </c>
      <c r="E365" s="189" t="s">
        <v>603</v>
      </c>
      <c r="F365" s="196" t="s">
        <v>298</v>
      </c>
      <c r="G365" s="199">
        <f>G366</f>
        <v>300</v>
      </c>
    </row>
    <row r="366" spans="1:7" ht="31.5">
      <c r="A366" s="188" t="s">
        <v>604</v>
      </c>
      <c r="B366" s="189" t="s">
        <v>596</v>
      </c>
      <c r="C366" s="189" t="s">
        <v>300</v>
      </c>
      <c r="D366" s="189" t="s">
        <v>355</v>
      </c>
      <c r="E366" s="189" t="s">
        <v>605</v>
      </c>
      <c r="F366" s="196" t="s">
        <v>298</v>
      </c>
      <c r="G366" s="199">
        <f>G367</f>
        <v>300</v>
      </c>
    </row>
    <row r="367" spans="1:7" ht="47.25">
      <c r="A367" s="188" t="s">
        <v>333</v>
      </c>
      <c r="B367" s="189" t="s">
        <v>596</v>
      </c>
      <c r="C367" s="189" t="s">
        <v>300</v>
      </c>
      <c r="D367" s="189" t="s">
        <v>355</v>
      </c>
      <c r="E367" s="189" t="s">
        <v>606</v>
      </c>
      <c r="F367" s="196" t="s">
        <v>298</v>
      </c>
      <c r="G367" s="199">
        <f>G368</f>
        <v>300</v>
      </c>
    </row>
    <row r="368" spans="1:7" ht="47.25">
      <c r="A368" s="192" t="s">
        <v>305</v>
      </c>
      <c r="B368" s="193" t="s">
        <v>596</v>
      </c>
      <c r="C368" s="193" t="s">
        <v>300</v>
      </c>
      <c r="D368" s="193" t="s">
        <v>355</v>
      </c>
      <c r="E368" s="193" t="s">
        <v>606</v>
      </c>
      <c r="F368" s="194" t="s">
        <v>306</v>
      </c>
      <c r="G368" s="195">
        <v>300</v>
      </c>
    </row>
    <row r="369" spans="1:7" ht="31.5">
      <c r="A369" s="188" t="s">
        <v>607</v>
      </c>
      <c r="B369" s="189" t="s">
        <v>596</v>
      </c>
      <c r="C369" s="189" t="s">
        <v>300</v>
      </c>
      <c r="D369" s="189" t="s">
        <v>355</v>
      </c>
      <c r="E369" s="189" t="s">
        <v>608</v>
      </c>
      <c r="F369" s="196" t="s">
        <v>298</v>
      </c>
      <c r="G369" s="199">
        <f>G370+G371+G372</f>
        <v>10027.300000000001</v>
      </c>
    </row>
    <row r="370" spans="1:7" ht="31.5">
      <c r="A370" s="192" t="s">
        <v>401</v>
      </c>
      <c r="B370" s="193" t="s">
        <v>596</v>
      </c>
      <c r="C370" s="193" t="s">
        <v>300</v>
      </c>
      <c r="D370" s="193" t="s">
        <v>355</v>
      </c>
      <c r="E370" s="193" t="s">
        <v>608</v>
      </c>
      <c r="F370" s="194" t="s">
        <v>402</v>
      </c>
      <c r="G370" s="195">
        <v>8652.6</v>
      </c>
    </row>
    <row r="371" spans="1:7" ht="47.25">
      <c r="A371" s="192" t="s">
        <v>305</v>
      </c>
      <c r="B371" s="193" t="s">
        <v>596</v>
      </c>
      <c r="C371" s="193" t="s">
        <v>300</v>
      </c>
      <c r="D371" s="193" t="s">
        <v>355</v>
      </c>
      <c r="E371" s="193" t="s">
        <v>608</v>
      </c>
      <c r="F371" s="194" t="s">
        <v>306</v>
      </c>
      <c r="G371" s="195">
        <v>1309.7</v>
      </c>
    </row>
    <row r="372" spans="1:7" ht="18.75" customHeight="1">
      <c r="A372" s="192" t="s">
        <v>307</v>
      </c>
      <c r="B372" s="193" t="s">
        <v>596</v>
      </c>
      <c r="C372" s="193" t="s">
        <v>300</v>
      </c>
      <c r="D372" s="193" t="s">
        <v>355</v>
      </c>
      <c r="E372" s="193" t="s">
        <v>608</v>
      </c>
      <c r="F372" s="194" t="s">
        <v>308</v>
      </c>
      <c r="G372" s="195">
        <v>65</v>
      </c>
    </row>
    <row r="373" spans="1:7" ht="18.75" customHeight="1">
      <c r="A373" s="203" t="s">
        <v>325</v>
      </c>
      <c r="B373" s="189" t="s">
        <v>596</v>
      </c>
      <c r="C373" s="189" t="s">
        <v>300</v>
      </c>
      <c r="D373" s="189" t="s">
        <v>355</v>
      </c>
      <c r="E373" s="189" t="s">
        <v>326</v>
      </c>
      <c r="F373" s="196" t="s">
        <v>298</v>
      </c>
      <c r="G373" s="195">
        <v>2447.6</v>
      </c>
    </row>
    <row r="374" spans="1:7" ht="53.25" customHeight="1">
      <c r="A374" s="224" t="s">
        <v>305</v>
      </c>
      <c r="B374" s="193" t="s">
        <v>596</v>
      </c>
      <c r="C374" s="193" t="s">
        <v>300</v>
      </c>
      <c r="D374" s="193" t="s">
        <v>355</v>
      </c>
      <c r="E374" s="193" t="s">
        <v>326</v>
      </c>
      <c r="F374" s="194" t="s">
        <v>306</v>
      </c>
      <c r="G374" s="195">
        <v>2447.6</v>
      </c>
    </row>
    <row r="375" spans="1:7" ht="15.75">
      <c r="A375" s="184" t="s">
        <v>224</v>
      </c>
      <c r="B375" s="185" t="s">
        <v>596</v>
      </c>
      <c r="C375" s="185" t="s">
        <v>323</v>
      </c>
      <c r="D375" s="185" t="s">
        <v>297</v>
      </c>
      <c r="E375" s="185" t="s">
        <v>298</v>
      </c>
      <c r="F375" s="198" t="s">
        <v>298</v>
      </c>
      <c r="G375" s="187">
        <f>G376</f>
        <v>89.3</v>
      </c>
    </row>
    <row r="376" spans="1:7" ht="15.75">
      <c r="A376" s="184" t="s">
        <v>228</v>
      </c>
      <c r="B376" s="185" t="s">
        <v>596</v>
      </c>
      <c r="C376" s="185" t="s">
        <v>323</v>
      </c>
      <c r="D376" s="185" t="s">
        <v>421</v>
      </c>
      <c r="E376" s="185" t="s">
        <v>298</v>
      </c>
      <c r="F376" s="198" t="s">
        <v>298</v>
      </c>
      <c r="G376" s="187">
        <f>G377</f>
        <v>89.3</v>
      </c>
    </row>
    <row r="377" spans="1:7" ht="31.5">
      <c r="A377" s="188" t="s">
        <v>609</v>
      </c>
      <c r="B377" s="189" t="s">
        <v>596</v>
      </c>
      <c r="C377" s="189" t="s">
        <v>323</v>
      </c>
      <c r="D377" s="189" t="s">
        <v>421</v>
      </c>
      <c r="E377" s="189" t="s">
        <v>610</v>
      </c>
      <c r="F377" s="196" t="s">
        <v>298</v>
      </c>
      <c r="G377" s="199">
        <f>G378</f>
        <v>89.3</v>
      </c>
    </row>
    <row r="378" spans="1:7" ht="47.25">
      <c r="A378" s="192" t="s">
        <v>305</v>
      </c>
      <c r="B378" s="193" t="s">
        <v>596</v>
      </c>
      <c r="C378" s="193" t="s">
        <v>323</v>
      </c>
      <c r="D378" s="193" t="s">
        <v>421</v>
      </c>
      <c r="E378" s="193" t="s">
        <v>610</v>
      </c>
      <c r="F378" s="194" t="s">
        <v>306</v>
      </c>
      <c r="G378" s="195">
        <f>100-10.7</f>
        <v>89.3</v>
      </c>
    </row>
    <row r="379" spans="1:7" ht="15.75">
      <c r="A379" s="184" t="s">
        <v>266</v>
      </c>
      <c r="B379" s="185" t="s">
        <v>596</v>
      </c>
      <c r="C379" s="185" t="s">
        <v>436</v>
      </c>
      <c r="D379" s="185" t="s">
        <v>297</v>
      </c>
      <c r="E379" s="185" t="s">
        <v>298</v>
      </c>
      <c r="F379" s="198" t="s">
        <v>298</v>
      </c>
      <c r="G379" s="187">
        <f>G380</f>
        <v>50</v>
      </c>
    </row>
    <row r="380" spans="1:7" ht="15.75">
      <c r="A380" s="184" t="s">
        <v>270</v>
      </c>
      <c r="B380" s="185" t="s">
        <v>596</v>
      </c>
      <c r="C380" s="185" t="s">
        <v>436</v>
      </c>
      <c r="D380" s="185" t="s">
        <v>300</v>
      </c>
      <c r="E380" s="185" t="s">
        <v>298</v>
      </c>
      <c r="F380" s="198" t="s">
        <v>298</v>
      </c>
      <c r="G380" s="187">
        <f>G381</f>
        <v>50</v>
      </c>
    </row>
    <row r="381" spans="1:7" ht="20.25" customHeight="1">
      <c r="A381" s="188" t="s">
        <v>325</v>
      </c>
      <c r="B381" s="189" t="s">
        <v>596</v>
      </c>
      <c r="C381" s="189" t="s">
        <v>436</v>
      </c>
      <c r="D381" s="189" t="s">
        <v>300</v>
      </c>
      <c r="E381" s="189" t="s">
        <v>326</v>
      </c>
      <c r="F381" s="196" t="s">
        <v>298</v>
      </c>
      <c r="G381" s="199">
        <f>G382</f>
        <v>50</v>
      </c>
    </row>
    <row r="382" spans="1:7" ht="15.75">
      <c r="A382" s="192" t="s">
        <v>343</v>
      </c>
      <c r="B382" s="193" t="s">
        <v>596</v>
      </c>
      <c r="C382" s="193" t="s">
        <v>436</v>
      </c>
      <c r="D382" s="193" t="s">
        <v>300</v>
      </c>
      <c r="E382" s="193" t="s">
        <v>326</v>
      </c>
      <c r="F382" s="194" t="s">
        <v>344</v>
      </c>
      <c r="G382" s="195">
        <f>20+20+10</f>
        <v>50</v>
      </c>
    </row>
    <row r="383" spans="1:7" ht="78.75">
      <c r="A383" s="184" t="s">
        <v>611</v>
      </c>
      <c r="B383" s="185" t="s">
        <v>612</v>
      </c>
      <c r="C383" s="185" t="s">
        <v>298</v>
      </c>
      <c r="D383" s="185" t="s">
        <v>298</v>
      </c>
      <c r="E383" s="185" t="s">
        <v>298</v>
      </c>
      <c r="F383" s="198" t="s">
        <v>298</v>
      </c>
      <c r="G383" s="187">
        <f>G384+G389+G496+G501+G516</f>
        <v>709111.1000000001</v>
      </c>
    </row>
    <row r="384" spans="1:7" ht="47.25">
      <c r="A384" s="184" t="s">
        <v>478</v>
      </c>
      <c r="B384" s="185" t="s">
        <v>612</v>
      </c>
      <c r="C384" s="185" t="s">
        <v>300</v>
      </c>
      <c r="D384" s="185" t="s">
        <v>297</v>
      </c>
      <c r="E384" s="185" t="s">
        <v>298</v>
      </c>
      <c r="F384" s="198" t="s">
        <v>298</v>
      </c>
      <c r="G384" s="187">
        <f>G385</f>
        <v>11678.8</v>
      </c>
    </row>
    <row r="385" spans="1:7" ht="63">
      <c r="A385" s="184" t="s">
        <v>222</v>
      </c>
      <c r="B385" s="185" t="s">
        <v>612</v>
      </c>
      <c r="C385" s="185" t="s">
        <v>300</v>
      </c>
      <c r="D385" s="185" t="s">
        <v>355</v>
      </c>
      <c r="E385" s="185" t="s">
        <v>298</v>
      </c>
      <c r="F385" s="198" t="s">
        <v>298</v>
      </c>
      <c r="G385" s="187">
        <f>G386</f>
        <v>11678.8</v>
      </c>
    </row>
    <row r="386" spans="1:7" ht="78.75">
      <c r="A386" s="188" t="s">
        <v>356</v>
      </c>
      <c r="B386" s="189" t="s">
        <v>612</v>
      </c>
      <c r="C386" s="189" t="s">
        <v>300</v>
      </c>
      <c r="D386" s="189" t="s">
        <v>355</v>
      </c>
      <c r="E386" s="189" t="s">
        <v>357</v>
      </c>
      <c r="F386" s="196" t="s">
        <v>298</v>
      </c>
      <c r="G386" s="199">
        <f>G387+G388</f>
        <v>11678.8</v>
      </c>
    </row>
    <row r="387" spans="1:7" ht="47.25">
      <c r="A387" s="192" t="s">
        <v>305</v>
      </c>
      <c r="B387" s="193" t="s">
        <v>612</v>
      </c>
      <c r="C387" s="193" t="s">
        <v>300</v>
      </c>
      <c r="D387" s="193" t="s">
        <v>355</v>
      </c>
      <c r="E387" s="193" t="s">
        <v>357</v>
      </c>
      <c r="F387" s="194" t="s">
        <v>306</v>
      </c>
      <c r="G387" s="195">
        <v>396.5</v>
      </c>
    </row>
    <row r="388" spans="1:7" ht="15.75">
      <c r="A388" s="192" t="s">
        <v>337</v>
      </c>
      <c r="B388" s="193" t="s">
        <v>612</v>
      </c>
      <c r="C388" s="193" t="s">
        <v>300</v>
      </c>
      <c r="D388" s="193" t="s">
        <v>355</v>
      </c>
      <c r="E388" s="193" t="s">
        <v>357</v>
      </c>
      <c r="F388" s="194" t="s">
        <v>338</v>
      </c>
      <c r="G388" s="195">
        <f>5927.9+5354.4</f>
        <v>11282.3</v>
      </c>
    </row>
    <row r="389" spans="1:7" ht="15.75">
      <c r="A389" s="184" t="s">
        <v>246</v>
      </c>
      <c r="B389" s="185" t="s">
        <v>612</v>
      </c>
      <c r="C389" s="185" t="s">
        <v>421</v>
      </c>
      <c r="D389" s="185" t="s">
        <v>297</v>
      </c>
      <c r="E389" s="185" t="s">
        <v>298</v>
      </c>
      <c r="F389" s="198" t="s">
        <v>298</v>
      </c>
      <c r="G389" s="187">
        <f>G390+G401+G416+G434</f>
        <v>655845.8</v>
      </c>
    </row>
    <row r="390" spans="1:7" ht="15.75">
      <c r="A390" s="184" t="s">
        <v>248</v>
      </c>
      <c r="B390" s="185" t="s">
        <v>612</v>
      </c>
      <c r="C390" s="185" t="s">
        <v>421</v>
      </c>
      <c r="D390" s="185" t="s">
        <v>296</v>
      </c>
      <c r="E390" s="185" t="s">
        <v>298</v>
      </c>
      <c r="F390" s="198" t="s">
        <v>298</v>
      </c>
      <c r="G390" s="187">
        <f>G391+G393+G395+G397+G399</f>
        <v>240599.80000000002</v>
      </c>
    </row>
    <row r="391" spans="1:7" ht="94.5">
      <c r="A391" s="188" t="s">
        <v>613</v>
      </c>
      <c r="B391" s="189" t="s">
        <v>612</v>
      </c>
      <c r="C391" s="189" t="s">
        <v>421</v>
      </c>
      <c r="D391" s="189" t="s">
        <v>296</v>
      </c>
      <c r="E391" s="189" t="s">
        <v>614</v>
      </c>
      <c r="F391" s="196" t="s">
        <v>298</v>
      </c>
      <c r="G391" s="199">
        <f>G392</f>
        <v>113818.6</v>
      </c>
    </row>
    <row r="392" spans="1:7" ht="15.75">
      <c r="A392" s="192" t="s">
        <v>337</v>
      </c>
      <c r="B392" s="193" t="s">
        <v>612</v>
      </c>
      <c r="C392" s="193" t="s">
        <v>421</v>
      </c>
      <c r="D392" s="193" t="s">
        <v>296</v>
      </c>
      <c r="E392" s="193" t="s">
        <v>614</v>
      </c>
      <c r="F392" s="194" t="s">
        <v>338</v>
      </c>
      <c r="G392" s="195">
        <v>113818.6</v>
      </c>
    </row>
    <row r="393" spans="1:7" ht="31.5">
      <c r="A393" s="188" t="s">
        <v>615</v>
      </c>
      <c r="B393" s="189" t="s">
        <v>612</v>
      </c>
      <c r="C393" s="189" t="s">
        <v>421</v>
      </c>
      <c r="D393" s="189" t="s">
        <v>296</v>
      </c>
      <c r="E393" s="189" t="s">
        <v>616</v>
      </c>
      <c r="F393" s="196" t="s">
        <v>298</v>
      </c>
      <c r="G393" s="199">
        <f>G394</f>
        <v>18372.8</v>
      </c>
    </row>
    <row r="394" spans="1:7" ht="78.75">
      <c r="A394" s="192" t="s">
        <v>568</v>
      </c>
      <c r="B394" s="193" t="s">
        <v>612</v>
      </c>
      <c r="C394" s="193" t="s">
        <v>421</v>
      </c>
      <c r="D394" s="193" t="s">
        <v>296</v>
      </c>
      <c r="E394" s="193" t="s">
        <v>616</v>
      </c>
      <c r="F394" s="194" t="s">
        <v>569</v>
      </c>
      <c r="G394" s="195">
        <v>18372.8</v>
      </c>
    </row>
    <row r="395" spans="1:7" ht="63">
      <c r="A395" s="188" t="s">
        <v>617</v>
      </c>
      <c r="B395" s="189" t="s">
        <v>612</v>
      </c>
      <c r="C395" s="189" t="s">
        <v>421</v>
      </c>
      <c r="D395" s="189" t="s">
        <v>296</v>
      </c>
      <c r="E395" s="189" t="s">
        <v>618</v>
      </c>
      <c r="F395" s="196" t="s">
        <v>298</v>
      </c>
      <c r="G395" s="199">
        <f>G396</f>
        <v>1657.1999999999998</v>
      </c>
    </row>
    <row r="396" spans="1:7" ht="63">
      <c r="A396" s="192" t="s">
        <v>365</v>
      </c>
      <c r="B396" s="193" t="s">
        <v>612</v>
      </c>
      <c r="C396" s="193" t="s">
        <v>421</v>
      </c>
      <c r="D396" s="193" t="s">
        <v>296</v>
      </c>
      <c r="E396" s="193" t="s">
        <v>618</v>
      </c>
      <c r="F396" s="194" t="s">
        <v>366</v>
      </c>
      <c r="G396" s="195">
        <f>4377.7-2720.5</f>
        <v>1657.1999999999998</v>
      </c>
    </row>
    <row r="397" spans="1:7" ht="31.5">
      <c r="A397" s="188" t="s">
        <v>619</v>
      </c>
      <c r="B397" s="189" t="s">
        <v>612</v>
      </c>
      <c r="C397" s="189" t="s">
        <v>421</v>
      </c>
      <c r="D397" s="189" t="s">
        <v>296</v>
      </c>
      <c r="E397" s="189" t="s">
        <v>620</v>
      </c>
      <c r="F397" s="196" t="s">
        <v>298</v>
      </c>
      <c r="G397" s="199">
        <f>G398</f>
        <v>96066.8</v>
      </c>
    </row>
    <row r="398" spans="1:7" ht="15.75">
      <c r="A398" s="192" t="s">
        <v>337</v>
      </c>
      <c r="B398" s="193" t="s">
        <v>612</v>
      </c>
      <c r="C398" s="193" t="s">
        <v>421</v>
      </c>
      <c r="D398" s="193" t="s">
        <v>296</v>
      </c>
      <c r="E398" s="193" t="s">
        <v>620</v>
      </c>
      <c r="F398" s="194" t="s">
        <v>338</v>
      </c>
      <c r="G398" s="195">
        <v>96066.8</v>
      </c>
    </row>
    <row r="399" spans="1:7" ht="31.5">
      <c r="A399" s="188" t="s">
        <v>621</v>
      </c>
      <c r="B399" s="189" t="s">
        <v>612</v>
      </c>
      <c r="C399" s="189" t="s">
        <v>421</v>
      </c>
      <c r="D399" s="189" t="s">
        <v>296</v>
      </c>
      <c r="E399" s="189" t="s">
        <v>622</v>
      </c>
      <c r="F399" s="196" t="s">
        <v>298</v>
      </c>
      <c r="G399" s="199">
        <f>G400</f>
        <v>10684.4</v>
      </c>
    </row>
    <row r="400" spans="1:7" ht="15.75">
      <c r="A400" s="192" t="s">
        <v>337</v>
      </c>
      <c r="B400" s="193" t="s">
        <v>612</v>
      </c>
      <c r="C400" s="193" t="s">
        <v>421</v>
      </c>
      <c r="D400" s="193" t="s">
        <v>296</v>
      </c>
      <c r="E400" s="193" t="s">
        <v>622</v>
      </c>
      <c r="F400" s="194" t="s">
        <v>338</v>
      </c>
      <c r="G400" s="195">
        <v>10684.4</v>
      </c>
    </row>
    <row r="401" spans="1:7" ht="15.75">
      <c r="A401" s="184" t="s">
        <v>250</v>
      </c>
      <c r="B401" s="185" t="s">
        <v>612</v>
      </c>
      <c r="C401" s="185" t="s">
        <v>421</v>
      </c>
      <c r="D401" s="185" t="s">
        <v>319</v>
      </c>
      <c r="E401" s="185" t="s">
        <v>298</v>
      </c>
      <c r="F401" s="198" t="s">
        <v>298</v>
      </c>
      <c r="G401" s="187">
        <f>G406+G408+G410+G412+G414+G402+G404</f>
        <v>343599.3</v>
      </c>
    </row>
    <row r="402" spans="1:7" ht="63">
      <c r="A402" s="188" t="s">
        <v>623</v>
      </c>
      <c r="B402" s="189" t="s">
        <v>612</v>
      </c>
      <c r="C402" s="189" t="s">
        <v>421</v>
      </c>
      <c r="D402" s="189" t="s">
        <v>319</v>
      </c>
      <c r="E402" s="189" t="s">
        <v>624</v>
      </c>
      <c r="F402" s="196"/>
      <c r="G402" s="199">
        <f>G403</f>
        <v>73.9</v>
      </c>
    </row>
    <row r="403" spans="1:7" ht="15.75">
      <c r="A403" s="192" t="s">
        <v>337</v>
      </c>
      <c r="B403" s="193" t="s">
        <v>612</v>
      </c>
      <c r="C403" s="193" t="s">
        <v>421</v>
      </c>
      <c r="D403" s="193" t="s">
        <v>319</v>
      </c>
      <c r="E403" s="193" t="s">
        <v>624</v>
      </c>
      <c r="F403" s="194" t="s">
        <v>338</v>
      </c>
      <c r="G403" s="195">
        <v>73.9</v>
      </c>
    </row>
    <row r="404" spans="1:7" ht="47.25">
      <c r="A404" s="188" t="s">
        <v>587</v>
      </c>
      <c r="B404" s="189" t="s">
        <v>612</v>
      </c>
      <c r="C404" s="189" t="s">
        <v>421</v>
      </c>
      <c r="D404" s="189" t="s">
        <v>319</v>
      </c>
      <c r="E404" s="189" t="s">
        <v>588</v>
      </c>
      <c r="F404" s="196"/>
      <c r="G404" s="199">
        <f>G405</f>
        <v>154.8</v>
      </c>
    </row>
    <row r="405" spans="1:7" ht="15.75">
      <c r="A405" s="192" t="s">
        <v>337</v>
      </c>
      <c r="B405" s="193" t="s">
        <v>612</v>
      </c>
      <c r="C405" s="193" t="s">
        <v>421</v>
      </c>
      <c r="D405" s="193" t="s">
        <v>319</v>
      </c>
      <c r="E405" s="193" t="s">
        <v>588</v>
      </c>
      <c r="F405" s="194" t="s">
        <v>338</v>
      </c>
      <c r="G405" s="195">
        <f>114.4+40.4</f>
        <v>154.8</v>
      </c>
    </row>
    <row r="406" spans="1:7" ht="161.25" customHeight="1">
      <c r="A406" s="225" t="s">
        <v>625</v>
      </c>
      <c r="B406" s="189" t="s">
        <v>612</v>
      </c>
      <c r="C406" s="189" t="s">
        <v>421</v>
      </c>
      <c r="D406" s="189" t="s">
        <v>319</v>
      </c>
      <c r="E406" s="189" t="s">
        <v>626</v>
      </c>
      <c r="F406" s="196" t="s">
        <v>298</v>
      </c>
      <c r="G406" s="199">
        <f>G407</f>
        <v>251077.4</v>
      </c>
    </row>
    <row r="407" spans="1:7" ht="15.75">
      <c r="A407" s="192" t="s">
        <v>337</v>
      </c>
      <c r="B407" s="193" t="s">
        <v>612</v>
      </c>
      <c r="C407" s="193" t="s">
        <v>421</v>
      </c>
      <c r="D407" s="193" t="s">
        <v>319</v>
      </c>
      <c r="E407" s="193" t="s">
        <v>626</v>
      </c>
      <c r="F407" s="194" t="s">
        <v>338</v>
      </c>
      <c r="G407" s="195">
        <f>250608.9+468.5</f>
        <v>251077.4</v>
      </c>
    </row>
    <row r="408" spans="1:7" ht="31.5">
      <c r="A408" s="188" t="s">
        <v>627</v>
      </c>
      <c r="B408" s="189" t="s">
        <v>612</v>
      </c>
      <c r="C408" s="189" t="s">
        <v>421</v>
      </c>
      <c r="D408" s="189" t="s">
        <v>319</v>
      </c>
      <c r="E408" s="189" t="s">
        <v>628</v>
      </c>
      <c r="F408" s="196" t="s">
        <v>298</v>
      </c>
      <c r="G408" s="199">
        <f>G409</f>
        <v>35533.3</v>
      </c>
    </row>
    <row r="409" spans="1:7" ht="15.75">
      <c r="A409" s="192" t="s">
        <v>337</v>
      </c>
      <c r="B409" s="193" t="s">
        <v>612</v>
      </c>
      <c r="C409" s="193" t="s">
        <v>421</v>
      </c>
      <c r="D409" s="193" t="s">
        <v>319</v>
      </c>
      <c r="E409" s="193" t="s">
        <v>628</v>
      </c>
      <c r="F409" s="194" t="s">
        <v>338</v>
      </c>
      <c r="G409" s="195">
        <v>35533.3</v>
      </c>
    </row>
    <row r="410" spans="1:7" ht="47.25">
      <c r="A410" s="188" t="s">
        <v>553</v>
      </c>
      <c r="B410" s="189" t="s">
        <v>612</v>
      </c>
      <c r="C410" s="189" t="s">
        <v>421</v>
      </c>
      <c r="D410" s="189" t="s">
        <v>319</v>
      </c>
      <c r="E410" s="189" t="s">
        <v>554</v>
      </c>
      <c r="F410" s="196" t="s">
        <v>298</v>
      </c>
      <c r="G410" s="199">
        <f>G411</f>
        <v>53068.8</v>
      </c>
    </row>
    <row r="411" spans="1:7" ht="15.75">
      <c r="A411" s="192" t="s">
        <v>337</v>
      </c>
      <c r="B411" s="193" t="s">
        <v>612</v>
      </c>
      <c r="C411" s="193" t="s">
        <v>421</v>
      </c>
      <c r="D411" s="193" t="s">
        <v>319</v>
      </c>
      <c r="E411" s="193" t="s">
        <v>554</v>
      </c>
      <c r="F411" s="194" t="s">
        <v>338</v>
      </c>
      <c r="G411" s="195">
        <v>53068.8</v>
      </c>
    </row>
    <row r="412" spans="1:7" ht="47.25">
      <c r="A412" s="188" t="s">
        <v>555</v>
      </c>
      <c r="B412" s="189" t="s">
        <v>612</v>
      </c>
      <c r="C412" s="189" t="s">
        <v>421</v>
      </c>
      <c r="D412" s="189" t="s">
        <v>319</v>
      </c>
      <c r="E412" s="189" t="s">
        <v>556</v>
      </c>
      <c r="F412" s="196" t="s">
        <v>298</v>
      </c>
      <c r="G412" s="199">
        <f>G413</f>
        <v>1915.3</v>
      </c>
    </row>
    <row r="413" spans="1:7" ht="15.75">
      <c r="A413" s="192" t="s">
        <v>337</v>
      </c>
      <c r="B413" s="193" t="s">
        <v>612</v>
      </c>
      <c r="C413" s="193" t="s">
        <v>421</v>
      </c>
      <c r="D413" s="193" t="s">
        <v>319</v>
      </c>
      <c r="E413" s="193" t="s">
        <v>556</v>
      </c>
      <c r="F413" s="194" t="s">
        <v>338</v>
      </c>
      <c r="G413" s="195">
        <v>1915.3</v>
      </c>
    </row>
    <row r="414" spans="1:7" ht="31.5">
      <c r="A414" s="188" t="s">
        <v>629</v>
      </c>
      <c r="B414" s="189" t="s">
        <v>612</v>
      </c>
      <c r="C414" s="189" t="s">
        <v>421</v>
      </c>
      <c r="D414" s="189" t="s">
        <v>319</v>
      </c>
      <c r="E414" s="189" t="s">
        <v>630</v>
      </c>
      <c r="F414" s="196" t="s">
        <v>298</v>
      </c>
      <c r="G414" s="199">
        <f>G415</f>
        <v>1775.8</v>
      </c>
    </row>
    <row r="415" spans="1:7" ht="15.75">
      <c r="A415" s="192" t="s">
        <v>337</v>
      </c>
      <c r="B415" s="193" t="s">
        <v>612</v>
      </c>
      <c r="C415" s="193" t="s">
        <v>421</v>
      </c>
      <c r="D415" s="193" t="s">
        <v>319</v>
      </c>
      <c r="E415" s="193" t="s">
        <v>630</v>
      </c>
      <c r="F415" s="194" t="s">
        <v>338</v>
      </c>
      <c r="G415" s="195">
        <v>1775.8</v>
      </c>
    </row>
    <row r="416" spans="1:7" ht="31.5">
      <c r="A416" s="184" t="s">
        <v>252</v>
      </c>
      <c r="B416" s="185" t="s">
        <v>612</v>
      </c>
      <c r="C416" s="185" t="s">
        <v>421</v>
      </c>
      <c r="D416" s="185" t="s">
        <v>421</v>
      </c>
      <c r="E416" s="185" t="s">
        <v>298</v>
      </c>
      <c r="F416" s="198" t="s">
        <v>298</v>
      </c>
      <c r="G416" s="187">
        <f>G427+G430+G432+G423+G425+G417</f>
        <v>10515.8</v>
      </c>
    </row>
    <row r="417" spans="1:7" ht="47.25">
      <c r="A417" s="188" t="s">
        <v>422</v>
      </c>
      <c r="B417" s="189" t="s">
        <v>612</v>
      </c>
      <c r="C417" s="189" t="s">
        <v>421</v>
      </c>
      <c r="D417" s="189" t="s">
        <v>421</v>
      </c>
      <c r="E417" s="189" t="s">
        <v>423</v>
      </c>
      <c r="F417" s="196" t="s">
        <v>298</v>
      </c>
      <c r="G417" s="199">
        <f>G418</f>
        <v>1198.5</v>
      </c>
    </row>
    <row r="418" spans="1:7" ht="31.5">
      <c r="A418" s="188" t="s">
        <v>631</v>
      </c>
      <c r="B418" s="189" t="s">
        <v>612</v>
      </c>
      <c r="C418" s="189" t="s">
        <v>421</v>
      </c>
      <c r="D418" s="189" t="s">
        <v>421</v>
      </c>
      <c r="E418" s="189" t="s">
        <v>632</v>
      </c>
      <c r="F418" s="198"/>
      <c r="G418" s="199">
        <f>G421+G419</f>
        <v>1198.5</v>
      </c>
    </row>
    <row r="419" spans="1:7" ht="47.25">
      <c r="A419" s="188" t="s">
        <v>633</v>
      </c>
      <c r="B419" s="189" t="s">
        <v>612</v>
      </c>
      <c r="C419" s="189" t="s">
        <v>421</v>
      </c>
      <c r="D419" s="189" t="s">
        <v>421</v>
      </c>
      <c r="E419" s="189" t="s">
        <v>634</v>
      </c>
      <c r="F419" s="196" t="s">
        <v>298</v>
      </c>
      <c r="G419" s="199">
        <f>G420</f>
        <v>560.8</v>
      </c>
    </row>
    <row r="420" spans="1:7" ht="47.25">
      <c r="A420" s="192" t="s">
        <v>439</v>
      </c>
      <c r="B420" s="193" t="s">
        <v>612</v>
      </c>
      <c r="C420" s="189" t="s">
        <v>421</v>
      </c>
      <c r="D420" s="189" t="s">
        <v>421</v>
      </c>
      <c r="E420" s="193" t="s">
        <v>634</v>
      </c>
      <c r="F420" s="194" t="s">
        <v>440</v>
      </c>
      <c r="G420" s="199">
        <f>561.3-0.5</f>
        <v>560.8</v>
      </c>
    </row>
    <row r="421" spans="1:7" ht="63">
      <c r="A421" s="188" t="s">
        <v>635</v>
      </c>
      <c r="B421" s="189" t="s">
        <v>612</v>
      </c>
      <c r="C421" s="189" t="s">
        <v>421</v>
      </c>
      <c r="D421" s="189" t="s">
        <v>421</v>
      </c>
      <c r="E421" s="189" t="s">
        <v>636</v>
      </c>
      <c r="F421" s="196" t="s">
        <v>298</v>
      </c>
      <c r="G421" s="199">
        <f>G422</f>
        <v>637.7</v>
      </c>
    </row>
    <row r="422" spans="1:7" ht="47.25">
      <c r="A422" s="192" t="s">
        <v>439</v>
      </c>
      <c r="B422" s="193" t="s">
        <v>612</v>
      </c>
      <c r="C422" s="189" t="s">
        <v>421</v>
      </c>
      <c r="D422" s="189" t="s">
        <v>421</v>
      </c>
      <c r="E422" s="193" t="s">
        <v>636</v>
      </c>
      <c r="F422" s="194" t="s">
        <v>440</v>
      </c>
      <c r="G422" s="199">
        <v>637.7</v>
      </c>
    </row>
    <row r="423" spans="1:7" ht="73.5" customHeight="1">
      <c r="A423" s="188" t="s">
        <v>637</v>
      </c>
      <c r="B423" s="189" t="s">
        <v>612</v>
      </c>
      <c r="C423" s="189" t="s">
        <v>421</v>
      </c>
      <c r="D423" s="189" t="s">
        <v>421</v>
      </c>
      <c r="E423" s="189" t="s">
        <v>638</v>
      </c>
      <c r="F423" s="196" t="s">
        <v>298</v>
      </c>
      <c r="G423" s="199">
        <f>G424</f>
        <v>4192.599999999999</v>
      </c>
    </row>
    <row r="424" spans="1:7" ht="54.75" customHeight="1">
      <c r="A424" s="192" t="s">
        <v>439</v>
      </c>
      <c r="B424" s="193" t="s">
        <v>612</v>
      </c>
      <c r="C424" s="193" t="s">
        <v>421</v>
      </c>
      <c r="D424" s="193" t="s">
        <v>421</v>
      </c>
      <c r="E424" s="193" t="s">
        <v>638</v>
      </c>
      <c r="F424" s="194" t="s">
        <v>440</v>
      </c>
      <c r="G424" s="199">
        <f>5279.9-1087.3</f>
        <v>4192.599999999999</v>
      </c>
    </row>
    <row r="425" spans="1:7" ht="54.75" customHeight="1">
      <c r="A425" s="188" t="s">
        <v>635</v>
      </c>
      <c r="B425" s="189" t="s">
        <v>612</v>
      </c>
      <c r="C425" s="193" t="s">
        <v>421</v>
      </c>
      <c r="D425" s="193" t="s">
        <v>421</v>
      </c>
      <c r="E425" s="189" t="s">
        <v>639</v>
      </c>
      <c r="F425" s="196" t="s">
        <v>298</v>
      </c>
      <c r="G425" s="199">
        <f>G426</f>
        <v>3299.2</v>
      </c>
    </row>
    <row r="426" spans="1:7" ht="54.75" customHeight="1">
      <c r="A426" s="192" t="s">
        <v>439</v>
      </c>
      <c r="B426" s="193" t="s">
        <v>612</v>
      </c>
      <c r="C426" s="193" t="s">
        <v>421</v>
      </c>
      <c r="D426" s="193" t="s">
        <v>421</v>
      </c>
      <c r="E426" s="193" t="s">
        <v>639</v>
      </c>
      <c r="F426" s="194" t="s">
        <v>440</v>
      </c>
      <c r="G426" s="195">
        <f>1460.3+1838.9</f>
        <v>3299.2</v>
      </c>
    </row>
    <row r="427" spans="1:7" ht="31.5">
      <c r="A427" s="188" t="s">
        <v>640</v>
      </c>
      <c r="B427" s="189" t="s">
        <v>612</v>
      </c>
      <c r="C427" s="189" t="s">
        <v>421</v>
      </c>
      <c r="D427" s="189" t="s">
        <v>421</v>
      </c>
      <c r="E427" s="189" t="s">
        <v>641</v>
      </c>
      <c r="F427" s="196" t="s">
        <v>298</v>
      </c>
      <c r="G427" s="199">
        <f>G428+G429</f>
        <v>168.2</v>
      </c>
    </row>
    <row r="428" spans="1:7" ht="31.5">
      <c r="A428" s="192" t="s">
        <v>401</v>
      </c>
      <c r="B428" s="193" t="s">
        <v>612</v>
      </c>
      <c r="C428" s="193" t="s">
        <v>421</v>
      </c>
      <c r="D428" s="193" t="s">
        <v>421</v>
      </c>
      <c r="E428" s="193" t="s">
        <v>641</v>
      </c>
      <c r="F428" s="194" t="s">
        <v>402</v>
      </c>
      <c r="G428" s="195">
        <v>0.6</v>
      </c>
    </row>
    <row r="429" spans="1:7" ht="47.25">
      <c r="A429" s="192" t="s">
        <v>305</v>
      </c>
      <c r="B429" s="193" t="s">
        <v>612</v>
      </c>
      <c r="C429" s="193" t="s">
        <v>421</v>
      </c>
      <c r="D429" s="193" t="s">
        <v>421</v>
      </c>
      <c r="E429" s="193" t="s">
        <v>641</v>
      </c>
      <c r="F429" s="194" t="s">
        <v>306</v>
      </c>
      <c r="G429" s="195">
        <v>167.6</v>
      </c>
    </row>
    <row r="430" spans="1:7" ht="63">
      <c r="A430" s="188" t="s">
        <v>642</v>
      </c>
      <c r="B430" s="189" t="s">
        <v>612</v>
      </c>
      <c r="C430" s="189" t="s">
        <v>421</v>
      </c>
      <c r="D430" s="189" t="s">
        <v>421</v>
      </c>
      <c r="E430" s="189" t="s">
        <v>643</v>
      </c>
      <c r="F430" s="196" t="s">
        <v>298</v>
      </c>
      <c r="G430" s="199">
        <f>G431</f>
        <v>1551.6</v>
      </c>
    </row>
    <row r="431" spans="1:7" ht="15.75">
      <c r="A431" s="192" t="s">
        <v>337</v>
      </c>
      <c r="B431" s="193" t="s">
        <v>612</v>
      </c>
      <c r="C431" s="193" t="s">
        <v>421</v>
      </c>
      <c r="D431" s="193" t="s">
        <v>421</v>
      </c>
      <c r="E431" s="193" t="s">
        <v>643</v>
      </c>
      <c r="F431" s="194" t="s">
        <v>338</v>
      </c>
      <c r="G431" s="195">
        <v>1551.6</v>
      </c>
    </row>
    <row r="432" spans="1:7" ht="63">
      <c r="A432" s="188" t="s">
        <v>644</v>
      </c>
      <c r="B432" s="189" t="s">
        <v>612</v>
      </c>
      <c r="C432" s="189" t="s">
        <v>421</v>
      </c>
      <c r="D432" s="189" t="s">
        <v>421</v>
      </c>
      <c r="E432" s="189" t="s">
        <v>645</v>
      </c>
      <c r="F432" s="196" t="s">
        <v>298</v>
      </c>
      <c r="G432" s="199">
        <f>G433</f>
        <v>105.7</v>
      </c>
    </row>
    <row r="433" spans="1:7" ht="15.75">
      <c r="A433" s="192" t="s">
        <v>337</v>
      </c>
      <c r="B433" s="193" t="s">
        <v>612</v>
      </c>
      <c r="C433" s="193" t="s">
        <v>421</v>
      </c>
      <c r="D433" s="193" t="s">
        <v>421</v>
      </c>
      <c r="E433" s="193" t="s">
        <v>645</v>
      </c>
      <c r="F433" s="194" t="s">
        <v>338</v>
      </c>
      <c r="G433" s="195">
        <v>105.7</v>
      </c>
    </row>
    <row r="434" spans="1:7" ht="15.75">
      <c r="A434" s="184" t="s">
        <v>254</v>
      </c>
      <c r="B434" s="185" t="s">
        <v>612</v>
      </c>
      <c r="C434" s="185" t="s">
        <v>421</v>
      </c>
      <c r="D434" s="185" t="s">
        <v>355</v>
      </c>
      <c r="E434" s="185" t="s">
        <v>298</v>
      </c>
      <c r="F434" s="198" t="s">
        <v>298</v>
      </c>
      <c r="G434" s="187">
        <f>G435+G471+G477+G480+G482+G486+G490+G494</f>
        <v>61130.899999999994</v>
      </c>
    </row>
    <row r="435" spans="1:7" ht="47.25">
      <c r="A435" s="188" t="s">
        <v>422</v>
      </c>
      <c r="B435" s="189" t="s">
        <v>612</v>
      </c>
      <c r="C435" s="189" t="s">
        <v>421</v>
      </c>
      <c r="D435" s="189" t="s">
        <v>355</v>
      </c>
      <c r="E435" s="189" t="s">
        <v>423</v>
      </c>
      <c r="F435" s="196" t="s">
        <v>298</v>
      </c>
      <c r="G435" s="199">
        <f>G436+G439+G449+G455+G458+G462</f>
        <v>27024.899999999998</v>
      </c>
    </row>
    <row r="436" spans="1:7" ht="47.25">
      <c r="A436" s="188" t="s">
        <v>646</v>
      </c>
      <c r="B436" s="189" t="s">
        <v>612</v>
      </c>
      <c r="C436" s="189" t="s">
        <v>421</v>
      </c>
      <c r="D436" s="189" t="s">
        <v>355</v>
      </c>
      <c r="E436" s="189" t="s">
        <v>647</v>
      </c>
      <c r="F436" s="196" t="s">
        <v>298</v>
      </c>
      <c r="G436" s="199">
        <f>G437</f>
        <v>0</v>
      </c>
    </row>
    <row r="437" spans="1:7" ht="20.25" customHeight="1">
      <c r="A437" s="188" t="s">
        <v>648</v>
      </c>
      <c r="B437" s="189" t="s">
        <v>612</v>
      </c>
      <c r="C437" s="189" t="s">
        <v>421</v>
      </c>
      <c r="D437" s="189" t="s">
        <v>355</v>
      </c>
      <c r="E437" s="189" t="s">
        <v>649</v>
      </c>
      <c r="F437" s="196" t="s">
        <v>298</v>
      </c>
      <c r="G437" s="199">
        <f>G438</f>
        <v>0</v>
      </c>
    </row>
    <row r="438" spans="1:7" ht="15.75">
      <c r="A438" s="192" t="s">
        <v>337</v>
      </c>
      <c r="B438" s="193" t="s">
        <v>612</v>
      </c>
      <c r="C438" s="193" t="s">
        <v>421</v>
      </c>
      <c r="D438" s="193" t="s">
        <v>355</v>
      </c>
      <c r="E438" s="193" t="s">
        <v>649</v>
      </c>
      <c r="F438" s="194" t="s">
        <v>338</v>
      </c>
      <c r="G438" s="195">
        <v>0</v>
      </c>
    </row>
    <row r="439" spans="1:7" ht="30.75" customHeight="1">
      <c r="A439" s="188" t="s">
        <v>650</v>
      </c>
      <c r="B439" s="189" t="s">
        <v>612</v>
      </c>
      <c r="C439" s="189" t="s">
        <v>421</v>
      </c>
      <c r="D439" s="189" t="s">
        <v>355</v>
      </c>
      <c r="E439" s="189" t="s">
        <v>651</v>
      </c>
      <c r="F439" s="196" t="s">
        <v>298</v>
      </c>
      <c r="G439" s="199">
        <f>G440+G444+G446+G442</f>
        <v>7219.7</v>
      </c>
    </row>
    <row r="440" spans="1:7" ht="66" customHeight="1">
      <c r="A440" s="188" t="s">
        <v>652</v>
      </c>
      <c r="B440" s="189" t="s">
        <v>612</v>
      </c>
      <c r="C440" s="189" t="s">
        <v>421</v>
      </c>
      <c r="D440" s="189" t="s">
        <v>355</v>
      </c>
      <c r="E440" s="189" t="s">
        <v>653</v>
      </c>
      <c r="F440" s="196" t="s">
        <v>298</v>
      </c>
      <c r="G440" s="199">
        <f>G441</f>
        <v>5.399999999999999</v>
      </c>
    </row>
    <row r="441" spans="1:7" ht="15.75">
      <c r="A441" s="192" t="s">
        <v>337</v>
      </c>
      <c r="B441" s="193" t="s">
        <v>612</v>
      </c>
      <c r="C441" s="193" t="s">
        <v>421</v>
      </c>
      <c r="D441" s="193" t="s">
        <v>355</v>
      </c>
      <c r="E441" s="193" t="s">
        <v>653</v>
      </c>
      <c r="F441" s="194" t="s">
        <v>338</v>
      </c>
      <c r="G441" s="195">
        <f>30-21.6-3</f>
        <v>5.399999999999999</v>
      </c>
    </row>
    <row r="442" spans="1:7" ht="31.5">
      <c r="A442" s="188" t="s">
        <v>654</v>
      </c>
      <c r="B442" s="189" t="s">
        <v>612</v>
      </c>
      <c r="C442" s="189" t="s">
        <v>421</v>
      </c>
      <c r="D442" s="189" t="s">
        <v>355</v>
      </c>
      <c r="E442" s="189" t="s">
        <v>655</v>
      </c>
      <c r="F442" s="194"/>
      <c r="G442" s="199">
        <f>G443</f>
        <v>0</v>
      </c>
    </row>
    <row r="443" spans="1:7" ht="15.75">
      <c r="A443" s="192" t="s">
        <v>337</v>
      </c>
      <c r="B443" s="193" t="s">
        <v>612</v>
      </c>
      <c r="C443" s="193" t="s">
        <v>421</v>
      </c>
      <c r="D443" s="193" t="s">
        <v>355</v>
      </c>
      <c r="E443" s="193" t="s">
        <v>655</v>
      </c>
      <c r="F443" s="194" t="s">
        <v>338</v>
      </c>
      <c r="G443" s="195">
        <v>0</v>
      </c>
    </row>
    <row r="444" spans="1:7" ht="47.25">
      <c r="A444" s="188" t="s">
        <v>656</v>
      </c>
      <c r="B444" s="189" t="s">
        <v>612</v>
      </c>
      <c r="C444" s="189" t="s">
        <v>421</v>
      </c>
      <c r="D444" s="189" t="s">
        <v>355</v>
      </c>
      <c r="E444" s="189" t="s">
        <v>657</v>
      </c>
      <c r="F444" s="196" t="s">
        <v>298</v>
      </c>
      <c r="G444" s="199">
        <f>G445</f>
        <v>7132.5</v>
      </c>
    </row>
    <row r="445" spans="1:7" ht="78.75">
      <c r="A445" s="192" t="s">
        <v>568</v>
      </c>
      <c r="B445" s="193" t="s">
        <v>612</v>
      </c>
      <c r="C445" s="193" t="s">
        <v>421</v>
      </c>
      <c r="D445" s="193" t="s">
        <v>355</v>
      </c>
      <c r="E445" s="193" t="s">
        <v>657</v>
      </c>
      <c r="F445" s="194" t="s">
        <v>569</v>
      </c>
      <c r="G445" s="195">
        <v>7132.5</v>
      </c>
    </row>
    <row r="446" spans="1:7" ht="47.25">
      <c r="A446" s="188" t="s">
        <v>333</v>
      </c>
      <c r="B446" s="189" t="s">
        <v>612</v>
      </c>
      <c r="C446" s="189" t="s">
        <v>421</v>
      </c>
      <c r="D446" s="189" t="s">
        <v>355</v>
      </c>
      <c r="E446" s="189" t="s">
        <v>658</v>
      </c>
      <c r="F446" s="196" t="s">
        <v>298</v>
      </c>
      <c r="G446" s="199">
        <f>G447+G448</f>
        <v>81.8</v>
      </c>
    </row>
    <row r="447" spans="1:7" ht="47.25">
      <c r="A447" s="192" t="s">
        <v>305</v>
      </c>
      <c r="B447" s="193" t="s">
        <v>612</v>
      </c>
      <c r="C447" s="193" t="s">
        <v>421</v>
      </c>
      <c r="D447" s="193" t="s">
        <v>355</v>
      </c>
      <c r="E447" s="193" t="s">
        <v>658</v>
      </c>
      <c r="F447" s="194" t="s">
        <v>306</v>
      </c>
      <c r="G447" s="199">
        <v>29.9</v>
      </c>
    </row>
    <row r="448" spans="1:7" ht="15.75">
      <c r="A448" s="192" t="s">
        <v>337</v>
      </c>
      <c r="B448" s="193" t="s">
        <v>612</v>
      </c>
      <c r="C448" s="193" t="s">
        <v>421</v>
      </c>
      <c r="D448" s="193" t="s">
        <v>355</v>
      </c>
      <c r="E448" s="193" t="s">
        <v>658</v>
      </c>
      <c r="F448" s="194" t="s">
        <v>338</v>
      </c>
      <c r="G448" s="195">
        <f>100-18.3+0.1-29.9</f>
        <v>51.9</v>
      </c>
    </row>
    <row r="449" spans="1:7" ht="33.75" customHeight="1">
      <c r="A449" s="188" t="s">
        <v>659</v>
      </c>
      <c r="B449" s="189" t="s">
        <v>612</v>
      </c>
      <c r="C449" s="189" t="s">
        <v>421</v>
      </c>
      <c r="D449" s="189" t="s">
        <v>355</v>
      </c>
      <c r="E449" s="189" t="s">
        <v>660</v>
      </c>
      <c r="F449" s="196" t="s">
        <v>298</v>
      </c>
      <c r="G449" s="199">
        <f>G450+G453</f>
        <v>290.5</v>
      </c>
    </row>
    <row r="450" spans="1:7" ht="15.75">
      <c r="A450" s="188" t="s">
        <v>661</v>
      </c>
      <c r="B450" s="189" t="s">
        <v>612</v>
      </c>
      <c r="C450" s="189" t="s">
        <v>421</v>
      </c>
      <c r="D450" s="189" t="s">
        <v>355</v>
      </c>
      <c r="E450" s="189" t="s">
        <v>662</v>
      </c>
      <c r="F450" s="196" t="s">
        <v>298</v>
      </c>
      <c r="G450" s="199">
        <f>G451+G452</f>
        <v>250</v>
      </c>
    </row>
    <row r="451" spans="1:7" ht="47.25">
      <c r="A451" s="192" t="s">
        <v>305</v>
      </c>
      <c r="B451" s="193" t="s">
        <v>612</v>
      </c>
      <c r="C451" s="193" t="s">
        <v>421</v>
      </c>
      <c r="D451" s="193" t="s">
        <v>355</v>
      </c>
      <c r="E451" s="193" t="s">
        <v>662</v>
      </c>
      <c r="F451" s="194" t="s">
        <v>306</v>
      </c>
      <c r="G451" s="195">
        <f>250-180</f>
        <v>70</v>
      </c>
    </row>
    <row r="452" spans="1:7" ht="15.75">
      <c r="A452" s="192" t="s">
        <v>343</v>
      </c>
      <c r="B452" s="193" t="s">
        <v>612</v>
      </c>
      <c r="C452" s="193" t="s">
        <v>421</v>
      </c>
      <c r="D452" s="193" t="s">
        <v>355</v>
      </c>
      <c r="E452" s="193" t="s">
        <v>662</v>
      </c>
      <c r="F452" s="194" t="s">
        <v>344</v>
      </c>
      <c r="G452" s="195">
        <v>180</v>
      </c>
    </row>
    <row r="453" spans="1:7" ht="47.25">
      <c r="A453" s="188" t="s">
        <v>333</v>
      </c>
      <c r="B453" s="189" t="s">
        <v>612</v>
      </c>
      <c r="C453" s="189" t="s">
        <v>421</v>
      </c>
      <c r="D453" s="189" t="s">
        <v>355</v>
      </c>
      <c r="E453" s="189" t="s">
        <v>663</v>
      </c>
      <c r="F453" s="196" t="s">
        <v>298</v>
      </c>
      <c r="G453" s="199">
        <f>G454</f>
        <v>40.5</v>
      </c>
    </row>
    <row r="454" spans="1:7" ht="15.75">
      <c r="A454" s="192" t="s">
        <v>337</v>
      </c>
      <c r="B454" s="193" t="s">
        <v>612</v>
      </c>
      <c r="C454" s="193" t="s">
        <v>421</v>
      </c>
      <c r="D454" s="193" t="s">
        <v>355</v>
      </c>
      <c r="E454" s="193" t="s">
        <v>663</v>
      </c>
      <c r="F454" s="194" t="s">
        <v>338</v>
      </c>
      <c r="G454" s="195">
        <f>30+200-189.5</f>
        <v>40.5</v>
      </c>
    </row>
    <row r="455" spans="1:7" ht="31.5">
      <c r="A455" s="188" t="s">
        <v>631</v>
      </c>
      <c r="B455" s="189" t="s">
        <v>612</v>
      </c>
      <c r="C455" s="189" t="s">
        <v>421</v>
      </c>
      <c r="D455" s="189" t="s">
        <v>355</v>
      </c>
      <c r="E455" s="189" t="s">
        <v>632</v>
      </c>
      <c r="F455" s="196" t="s">
        <v>298</v>
      </c>
      <c r="G455" s="199">
        <f>G456</f>
        <v>1351</v>
      </c>
    </row>
    <row r="456" spans="1:7" ht="47.25">
      <c r="A456" s="188" t="s">
        <v>633</v>
      </c>
      <c r="B456" s="189" t="s">
        <v>612</v>
      </c>
      <c r="C456" s="189" t="s">
        <v>421</v>
      </c>
      <c r="D456" s="189" t="s">
        <v>355</v>
      </c>
      <c r="E456" s="189" t="s">
        <v>634</v>
      </c>
      <c r="F456" s="196" t="s">
        <v>298</v>
      </c>
      <c r="G456" s="199">
        <f>G457</f>
        <v>1351</v>
      </c>
    </row>
    <row r="457" spans="1:7" ht="15.75">
      <c r="A457" s="192" t="s">
        <v>337</v>
      </c>
      <c r="B457" s="193" t="s">
        <v>612</v>
      </c>
      <c r="C457" s="193" t="s">
        <v>421</v>
      </c>
      <c r="D457" s="193" t="s">
        <v>355</v>
      </c>
      <c r="E457" s="193" t="s">
        <v>634</v>
      </c>
      <c r="F457" s="194" t="s">
        <v>338</v>
      </c>
      <c r="G457" s="195">
        <v>1351</v>
      </c>
    </row>
    <row r="458" spans="1:7" ht="31.5">
      <c r="A458" s="188" t="s">
        <v>664</v>
      </c>
      <c r="B458" s="189" t="s">
        <v>612</v>
      </c>
      <c r="C458" s="189" t="s">
        <v>421</v>
      </c>
      <c r="D458" s="189" t="s">
        <v>355</v>
      </c>
      <c r="E458" s="189" t="s">
        <v>665</v>
      </c>
      <c r="F458" s="196" t="s">
        <v>298</v>
      </c>
      <c r="G458" s="199">
        <f>G459</f>
        <v>790</v>
      </c>
    </row>
    <row r="459" spans="1:7" ht="47.25">
      <c r="A459" s="188" t="s">
        <v>333</v>
      </c>
      <c r="B459" s="189" t="s">
        <v>612</v>
      </c>
      <c r="C459" s="189" t="s">
        <v>421</v>
      </c>
      <c r="D459" s="189" t="s">
        <v>355</v>
      </c>
      <c r="E459" s="189" t="s">
        <v>666</v>
      </c>
      <c r="F459" s="196" t="s">
        <v>298</v>
      </c>
      <c r="G459" s="199">
        <f>G460+G461</f>
        <v>790</v>
      </c>
    </row>
    <row r="460" spans="1:7" ht="47.25">
      <c r="A460" s="192" t="s">
        <v>305</v>
      </c>
      <c r="B460" s="193" t="s">
        <v>612</v>
      </c>
      <c r="C460" s="193" t="s">
        <v>421</v>
      </c>
      <c r="D460" s="193" t="s">
        <v>355</v>
      </c>
      <c r="E460" s="193" t="s">
        <v>666</v>
      </c>
      <c r="F460" s="194" t="s">
        <v>306</v>
      </c>
      <c r="G460" s="195">
        <v>400</v>
      </c>
    </row>
    <row r="461" spans="1:7" ht="15.75">
      <c r="A461" s="192" t="s">
        <v>337</v>
      </c>
      <c r="B461" s="193" t="s">
        <v>612</v>
      </c>
      <c r="C461" s="193" t="s">
        <v>421</v>
      </c>
      <c r="D461" s="193" t="s">
        <v>355</v>
      </c>
      <c r="E461" s="193" t="s">
        <v>666</v>
      </c>
      <c r="F461" s="194" t="s">
        <v>338</v>
      </c>
      <c r="G461" s="195">
        <v>390</v>
      </c>
    </row>
    <row r="462" spans="1:7" ht="47.25">
      <c r="A462" s="188" t="s">
        <v>424</v>
      </c>
      <c r="B462" s="189" t="s">
        <v>612</v>
      </c>
      <c r="C462" s="189" t="s">
        <v>421</v>
      </c>
      <c r="D462" s="189" t="s">
        <v>355</v>
      </c>
      <c r="E462" s="189" t="s">
        <v>425</v>
      </c>
      <c r="F462" s="196" t="s">
        <v>298</v>
      </c>
      <c r="G462" s="199">
        <f>G463+G465+G467+G469</f>
        <v>17373.699999999997</v>
      </c>
    </row>
    <row r="463" spans="1:7" ht="31.5">
      <c r="A463" s="188" t="s">
        <v>667</v>
      </c>
      <c r="B463" s="189" t="s">
        <v>612</v>
      </c>
      <c r="C463" s="189" t="s">
        <v>421</v>
      </c>
      <c r="D463" s="189" t="s">
        <v>355</v>
      </c>
      <c r="E463" s="189" t="s">
        <v>668</v>
      </c>
      <c r="F463" s="196" t="s">
        <v>298</v>
      </c>
      <c r="G463" s="199">
        <f>G464</f>
        <v>448.8</v>
      </c>
    </row>
    <row r="464" spans="1:7" ht="15.75">
      <c r="A464" s="192" t="s">
        <v>337</v>
      </c>
      <c r="B464" s="193" t="s">
        <v>612</v>
      </c>
      <c r="C464" s="193" t="s">
        <v>421</v>
      </c>
      <c r="D464" s="193" t="s">
        <v>355</v>
      </c>
      <c r="E464" s="193" t="s">
        <v>668</v>
      </c>
      <c r="F464" s="194" t="s">
        <v>338</v>
      </c>
      <c r="G464" s="195">
        <v>448.8</v>
      </c>
    </row>
    <row r="465" spans="1:7" ht="63">
      <c r="A465" s="188" t="s">
        <v>669</v>
      </c>
      <c r="B465" s="189" t="s">
        <v>612</v>
      </c>
      <c r="C465" s="189" t="s">
        <v>421</v>
      </c>
      <c r="D465" s="189" t="s">
        <v>355</v>
      </c>
      <c r="E465" s="189" t="s">
        <v>670</v>
      </c>
      <c r="F465" s="196" t="s">
        <v>298</v>
      </c>
      <c r="G465" s="199">
        <f>G466</f>
        <v>15134.8</v>
      </c>
    </row>
    <row r="466" spans="1:7" ht="15.75">
      <c r="A466" s="192" t="s">
        <v>337</v>
      </c>
      <c r="B466" s="193" t="s">
        <v>612</v>
      </c>
      <c r="C466" s="193" t="s">
        <v>421</v>
      </c>
      <c r="D466" s="193" t="s">
        <v>355</v>
      </c>
      <c r="E466" s="193" t="s">
        <v>670</v>
      </c>
      <c r="F466" s="194" t="s">
        <v>338</v>
      </c>
      <c r="G466" s="195">
        <v>15134.8</v>
      </c>
    </row>
    <row r="467" spans="1:7" ht="31.5">
      <c r="A467" s="188" t="s">
        <v>487</v>
      </c>
      <c r="B467" s="189" t="s">
        <v>612</v>
      </c>
      <c r="C467" s="189" t="s">
        <v>421</v>
      </c>
      <c r="D467" s="189" t="s">
        <v>355</v>
      </c>
      <c r="E467" s="189" t="s">
        <v>671</v>
      </c>
      <c r="F467" s="196" t="s">
        <v>298</v>
      </c>
      <c r="G467" s="199">
        <f>G468</f>
        <v>1677.1</v>
      </c>
    </row>
    <row r="468" spans="1:7" ht="15.75">
      <c r="A468" s="192" t="s">
        <v>337</v>
      </c>
      <c r="B468" s="193" t="s">
        <v>612</v>
      </c>
      <c r="C468" s="193" t="s">
        <v>421</v>
      </c>
      <c r="D468" s="193" t="s">
        <v>355</v>
      </c>
      <c r="E468" s="193" t="s">
        <v>671</v>
      </c>
      <c r="F468" s="194" t="s">
        <v>338</v>
      </c>
      <c r="G468" s="195">
        <v>1677.1</v>
      </c>
    </row>
    <row r="469" spans="1:7" ht="31.5">
      <c r="A469" s="188" t="s">
        <v>413</v>
      </c>
      <c r="B469" s="189" t="s">
        <v>612</v>
      </c>
      <c r="C469" s="189" t="s">
        <v>421</v>
      </c>
      <c r="D469" s="189" t="s">
        <v>355</v>
      </c>
      <c r="E469" s="189" t="s">
        <v>426</v>
      </c>
      <c r="F469" s="194"/>
      <c r="G469" s="195">
        <f>G470</f>
        <v>113</v>
      </c>
    </row>
    <row r="470" spans="1:7" ht="15.75">
      <c r="A470" s="192" t="s">
        <v>337</v>
      </c>
      <c r="B470" s="189" t="s">
        <v>612</v>
      </c>
      <c r="C470" s="189" t="s">
        <v>421</v>
      </c>
      <c r="D470" s="189" t="s">
        <v>355</v>
      </c>
      <c r="E470" s="189" t="s">
        <v>426</v>
      </c>
      <c r="F470" s="194" t="s">
        <v>338</v>
      </c>
      <c r="G470" s="195">
        <v>113</v>
      </c>
    </row>
    <row r="471" spans="1:7" ht="78.75">
      <c r="A471" s="188" t="s">
        <v>579</v>
      </c>
      <c r="B471" s="189" t="s">
        <v>612</v>
      </c>
      <c r="C471" s="189" t="s">
        <v>421</v>
      </c>
      <c r="D471" s="189" t="s">
        <v>355</v>
      </c>
      <c r="E471" s="189" t="s">
        <v>580</v>
      </c>
      <c r="F471" s="196" t="s">
        <v>298</v>
      </c>
      <c r="G471" s="199">
        <f>G472</f>
        <v>98.80000000000001</v>
      </c>
    </row>
    <row r="472" spans="1:7" ht="47.25">
      <c r="A472" s="188" t="s">
        <v>581</v>
      </c>
      <c r="B472" s="189" t="s">
        <v>612</v>
      </c>
      <c r="C472" s="189" t="s">
        <v>421</v>
      </c>
      <c r="D472" s="189" t="s">
        <v>355</v>
      </c>
      <c r="E472" s="189" t="s">
        <v>582</v>
      </c>
      <c r="F472" s="196" t="s">
        <v>298</v>
      </c>
      <c r="G472" s="199">
        <f>G473+G475</f>
        <v>98.80000000000001</v>
      </c>
    </row>
    <row r="473" spans="1:7" ht="81" customHeight="1">
      <c r="A473" s="188" t="s">
        <v>583</v>
      </c>
      <c r="B473" s="189" t="s">
        <v>612</v>
      </c>
      <c r="C473" s="189" t="s">
        <v>421</v>
      </c>
      <c r="D473" s="189" t="s">
        <v>355</v>
      </c>
      <c r="E473" s="189" t="s">
        <v>584</v>
      </c>
      <c r="F473" s="196" t="s">
        <v>298</v>
      </c>
      <c r="G473" s="199">
        <f>G474</f>
        <v>45.6</v>
      </c>
    </row>
    <row r="474" spans="1:7" ht="15.75">
      <c r="A474" s="192" t="s">
        <v>337</v>
      </c>
      <c r="B474" s="193" t="s">
        <v>612</v>
      </c>
      <c r="C474" s="193" t="s">
        <v>421</v>
      </c>
      <c r="D474" s="193" t="s">
        <v>355</v>
      </c>
      <c r="E474" s="193" t="s">
        <v>584</v>
      </c>
      <c r="F474" s="194" t="s">
        <v>338</v>
      </c>
      <c r="G474" s="195">
        <v>45.6</v>
      </c>
    </row>
    <row r="475" spans="1:7" ht="31.5">
      <c r="A475" s="188" t="s">
        <v>672</v>
      </c>
      <c r="B475" s="189" t="s">
        <v>612</v>
      </c>
      <c r="C475" s="189" t="s">
        <v>421</v>
      </c>
      <c r="D475" s="189" t="s">
        <v>355</v>
      </c>
      <c r="E475" s="189" t="s">
        <v>673</v>
      </c>
      <c r="F475" s="196" t="s">
        <v>298</v>
      </c>
      <c r="G475" s="199">
        <f>G476</f>
        <v>53.2</v>
      </c>
    </row>
    <row r="476" spans="1:7" ht="15.75">
      <c r="A476" s="192" t="s">
        <v>337</v>
      </c>
      <c r="B476" s="193" t="s">
        <v>612</v>
      </c>
      <c r="C476" s="193" t="s">
        <v>421</v>
      </c>
      <c r="D476" s="193" t="s">
        <v>355</v>
      </c>
      <c r="E476" s="193" t="s">
        <v>673</v>
      </c>
      <c r="F476" s="194" t="s">
        <v>338</v>
      </c>
      <c r="G476" s="195">
        <v>53.2</v>
      </c>
    </row>
    <row r="477" spans="1:7" ht="47.25">
      <c r="A477" s="188" t="s">
        <v>674</v>
      </c>
      <c r="B477" s="189" t="s">
        <v>612</v>
      </c>
      <c r="C477" s="189" t="s">
        <v>421</v>
      </c>
      <c r="D477" s="189" t="s">
        <v>355</v>
      </c>
      <c r="E477" s="189" t="s">
        <v>675</v>
      </c>
      <c r="F477" s="196" t="s">
        <v>298</v>
      </c>
      <c r="G477" s="199">
        <f>G478+G479</f>
        <v>2087.2999999999997</v>
      </c>
    </row>
    <row r="478" spans="1:7" ht="47.25">
      <c r="A478" s="226" t="s">
        <v>303</v>
      </c>
      <c r="B478" s="227" t="s">
        <v>612</v>
      </c>
      <c r="C478" s="227" t="s">
        <v>421</v>
      </c>
      <c r="D478" s="227" t="s">
        <v>355</v>
      </c>
      <c r="E478" s="227" t="s">
        <v>675</v>
      </c>
      <c r="F478" s="228" t="s">
        <v>304</v>
      </c>
      <c r="G478" s="229">
        <f>1888.3-5.9</f>
        <v>1882.3999999999999</v>
      </c>
    </row>
    <row r="479" spans="1:7" ht="47.25">
      <c r="A479" s="226" t="s">
        <v>305</v>
      </c>
      <c r="B479" s="227" t="s">
        <v>612</v>
      </c>
      <c r="C479" s="227" t="s">
        <v>421</v>
      </c>
      <c r="D479" s="227" t="s">
        <v>355</v>
      </c>
      <c r="E479" s="227" t="s">
        <v>675</v>
      </c>
      <c r="F479" s="228" t="s">
        <v>306</v>
      </c>
      <c r="G479" s="229">
        <f>199+5.9</f>
        <v>204.9</v>
      </c>
    </row>
    <row r="480" spans="1:7" ht="78.75">
      <c r="A480" s="188" t="s">
        <v>676</v>
      </c>
      <c r="B480" s="189" t="s">
        <v>612</v>
      </c>
      <c r="C480" s="189" t="s">
        <v>421</v>
      </c>
      <c r="D480" s="189" t="s">
        <v>355</v>
      </c>
      <c r="E480" s="189" t="s">
        <v>677</v>
      </c>
      <c r="F480" s="196" t="s">
        <v>298</v>
      </c>
      <c r="G480" s="199">
        <f>G481</f>
        <v>10</v>
      </c>
    </row>
    <row r="481" spans="1:7" ht="47.25">
      <c r="A481" s="192" t="s">
        <v>305</v>
      </c>
      <c r="B481" s="193" t="s">
        <v>612</v>
      </c>
      <c r="C481" s="193" t="s">
        <v>421</v>
      </c>
      <c r="D481" s="193" t="s">
        <v>355</v>
      </c>
      <c r="E481" s="193" t="s">
        <v>677</v>
      </c>
      <c r="F481" s="194" t="s">
        <v>306</v>
      </c>
      <c r="G481" s="195">
        <v>10</v>
      </c>
    </row>
    <row r="482" spans="1:7" ht="47.25">
      <c r="A482" s="188" t="s">
        <v>678</v>
      </c>
      <c r="B482" s="189" t="s">
        <v>612</v>
      </c>
      <c r="C482" s="189" t="s">
        <v>421</v>
      </c>
      <c r="D482" s="189" t="s">
        <v>355</v>
      </c>
      <c r="E482" s="189" t="s">
        <v>679</v>
      </c>
      <c r="F482" s="196" t="s">
        <v>298</v>
      </c>
      <c r="G482" s="199">
        <f>G483+G484+G485</f>
        <v>3623</v>
      </c>
    </row>
    <row r="483" spans="1:7" ht="47.25">
      <c r="A483" s="192" t="s">
        <v>303</v>
      </c>
      <c r="B483" s="193" t="s">
        <v>612</v>
      </c>
      <c r="C483" s="193" t="s">
        <v>421</v>
      </c>
      <c r="D483" s="193" t="s">
        <v>355</v>
      </c>
      <c r="E483" s="193" t="s">
        <v>679</v>
      </c>
      <c r="F483" s="194" t="s">
        <v>304</v>
      </c>
      <c r="G483" s="195">
        <v>9.7</v>
      </c>
    </row>
    <row r="484" spans="1:7" ht="47.25">
      <c r="A484" s="192" t="s">
        <v>305</v>
      </c>
      <c r="B484" s="193" t="s">
        <v>612</v>
      </c>
      <c r="C484" s="193" t="s">
        <v>421</v>
      </c>
      <c r="D484" s="193" t="s">
        <v>355</v>
      </c>
      <c r="E484" s="193" t="s">
        <v>679</v>
      </c>
      <c r="F484" s="194" t="s">
        <v>306</v>
      </c>
      <c r="G484" s="195">
        <v>68</v>
      </c>
    </row>
    <row r="485" spans="1:7" ht="15.75">
      <c r="A485" s="192" t="s">
        <v>337</v>
      </c>
      <c r="B485" s="193" t="s">
        <v>612</v>
      </c>
      <c r="C485" s="193" t="s">
        <v>421</v>
      </c>
      <c r="D485" s="193" t="s">
        <v>355</v>
      </c>
      <c r="E485" s="193" t="s">
        <v>679</v>
      </c>
      <c r="F485" s="194" t="s">
        <v>338</v>
      </c>
      <c r="G485" s="195">
        <v>3545.3</v>
      </c>
    </row>
    <row r="486" spans="1:7" ht="15.75">
      <c r="A486" s="188" t="s">
        <v>301</v>
      </c>
      <c r="B486" s="189" t="s">
        <v>612</v>
      </c>
      <c r="C486" s="189" t="s">
        <v>421</v>
      </c>
      <c r="D486" s="189" t="s">
        <v>355</v>
      </c>
      <c r="E486" s="189" t="s">
        <v>302</v>
      </c>
      <c r="F486" s="196" t="s">
        <v>298</v>
      </c>
      <c r="G486" s="199">
        <f>G487+G488+G489</f>
        <v>8296.1</v>
      </c>
    </row>
    <row r="487" spans="1:7" ht="47.25">
      <c r="A487" s="192" t="s">
        <v>303</v>
      </c>
      <c r="B487" s="193" t="s">
        <v>612</v>
      </c>
      <c r="C487" s="193" t="s">
        <v>421</v>
      </c>
      <c r="D487" s="193" t="s">
        <v>355</v>
      </c>
      <c r="E487" s="193" t="s">
        <v>302</v>
      </c>
      <c r="F487" s="194" t="s">
        <v>304</v>
      </c>
      <c r="G487" s="195">
        <v>8183.4</v>
      </c>
    </row>
    <row r="488" spans="1:7" ht="47.25">
      <c r="A488" s="192" t="s">
        <v>305</v>
      </c>
      <c r="B488" s="193" t="s">
        <v>612</v>
      </c>
      <c r="C488" s="193" t="s">
        <v>421</v>
      </c>
      <c r="D488" s="193" t="s">
        <v>355</v>
      </c>
      <c r="E488" s="193" t="s">
        <v>302</v>
      </c>
      <c r="F488" s="194" t="s">
        <v>306</v>
      </c>
      <c r="G488" s="195">
        <v>23.7</v>
      </c>
    </row>
    <row r="489" spans="1:7" ht="20.25" customHeight="1">
      <c r="A489" s="192" t="s">
        <v>307</v>
      </c>
      <c r="B489" s="193" t="s">
        <v>612</v>
      </c>
      <c r="C489" s="193" t="s">
        <v>421</v>
      </c>
      <c r="D489" s="193" t="s">
        <v>355</v>
      </c>
      <c r="E489" s="193" t="s">
        <v>302</v>
      </c>
      <c r="F489" s="194" t="s">
        <v>308</v>
      </c>
      <c r="G489" s="195">
        <v>89</v>
      </c>
    </row>
    <row r="490" spans="1:7" ht="63">
      <c r="A490" s="188" t="s">
        <v>593</v>
      </c>
      <c r="B490" s="189" t="s">
        <v>612</v>
      </c>
      <c r="C490" s="189" t="s">
        <v>421</v>
      </c>
      <c r="D490" s="189" t="s">
        <v>355</v>
      </c>
      <c r="E490" s="189" t="s">
        <v>594</v>
      </c>
      <c r="F490" s="196" t="s">
        <v>298</v>
      </c>
      <c r="G490" s="199">
        <f>G491+G492+G493</f>
        <v>19979.1</v>
      </c>
    </row>
    <row r="491" spans="1:7" ht="31.5">
      <c r="A491" s="226" t="s">
        <v>401</v>
      </c>
      <c r="B491" s="227" t="s">
        <v>612</v>
      </c>
      <c r="C491" s="227" t="s">
        <v>421</v>
      </c>
      <c r="D491" s="227" t="s">
        <v>355</v>
      </c>
      <c r="E491" s="227" t="s">
        <v>594</v>
      </c>
      <c r="F491" s="228" t="s">
        <v>402</v>
      </c>
      <c r="G491" s="229">
        <v>16211.5</v>
      </c>
    </row>
    <row r="492" spans="1:7" ht="47.25">
      <c r="A492" s="192" t="s">
        <v>305</v>
      </c>
      <c r="B492" s="193" t="s">
        <v>612</v>
      </c>
      <c r="C492" s="193" t="s">
        <v>421</v>
      </c>
      <c r="D492" s="193" t="s">
        <v>355</v>
      </c>
      <c r="E492" s="193" t="s">
        <v>594</v>
      </c>
      <c r="F492" s="194" t="s">
        <v>306</v>
      </c>
      <c r="G492" s="195">
        <v>2186</v>
      </c>
    </row>
    <row r="493" spans="1:7" ht="15.75">
      <c r="A493" s="192" t="s">
        <v>337</v>
      </c>
      <c r="B493" s="193" t="s">
        <v>612</v>
      </c>
      <c r="C493" s="193" t="s">
        <v>421</v>
      </c>
      <c r="D493" s="193" t="s">
        <v>355</v>
      </c>
      <c r="E493" s="193" t="s">
        <v>594</v>
      </c>
      <c r="F493" s="194" t="s">
        <v>338</v>
      </c>
      <c r="G493" s="195">
        <v>1581.6</v>
      </c>
    </row>
    <row r="494" spans="1:7" ht="31.5">
      <c r="A494" s="188" t="s">
        <v>680</v>
      </c>
      <c r="B494" s="189" t="s">
        <v>612</v>
      </c>
      <c r="C494" s="189" t="s">
        <v>421</v>
      </c>
      <c r="D494" s="189" t="s">
        <v>355</v>
      </c>
      <c r="E494" s="189" t="s">
        <v>681</v>
      </c>
      <c r="F494" s="196" t="s">
        <v>298</v>
      </c>
      <c r="G494" s="199">
        <f>G495</f>
        <v>11.7</v>
      </c>
    </row>
    <row r="495" spans="1:7" ht="15.75">
      <c r="A495" s="192" t="s">
        <v>337</v>
      </c>
      <c r="B495" s="193" t="s">
        <v>612</v>
      </c>
      <c r="C495" s="193" t="s">
        <v>421</v>
      </c>
      <c r="D495" s="193" t="s">
        <v>355</v>
      </c>
      <c r="E495" s="193" t="s">
        <v>681</v>
      </c>
      <c r="F495" s="194" t="s">
        <v>338</v>
      </c>
      <c r="G495" s="195">
        <v>11.7</v>
      </c>
    </row>
    <row r="496" spans="1:7" ht="15.75">
      <c r="A496" s="184" t="s">
        <v>262</v>
      </c>
      <c r="B496" s="185" t="s">
        <v>612</v>
      </c>
      <c r="C496" s="185" t="s">
        <v>355</v>
      </c>
      <c r="D496" s="185" t="s">
        <v>297</v>
      </c>
      <c r="E496" s="185" t="s">
        <v>298</v>
      </c>
      <c r="F496" s="198" t="s">
        <v>298</v>
      </c>
      <c r="G496" s="187">
        <f>G497</f>
        <v>514.3</v>
      </c>
    </row>
    <row r="497" spans="1:7" ht="31.5">
      <c r="A497" s="184" t="s">
        <v>264</v>
      </c>
      <c r="B497" s="185" t="s">
        <v>612</v>
      </c>
      <c r="C497" s="185" t="s">
        <v>355</v>
      </c>
      <c r="D497" s="185" t="s">
        <v>355</v>
      </c>
      <c r="E497" s="185" t="s">
        <v>298</v>
      </c>
      <c r="F497" s="198" t="s">
        <v>298</v>
      </c>
      <c r="G497" s="187">
        <f>G498</f>
        <v>514.3</v>
      </c>
    </row>
    <row r="498" spans="1:7" ht="129" customHeight="1">
      <c r="A498" s="225" t="s">
        <v>682</v>
      </c>
      <c r="B498" s="189" t="s">
        <v>612</v>
      </c>
      <c r="C498" s="189" t="s">
        <v>355</v>
      </c>
      <c r="D498" s="189" t="s">
        <v>355</v>
      </c>
      <c r="E498" s="189" t="s">
        <v>683</v>
      </c>
      <c r="F498" s="196" t="s">
        <v>298</v>
      </c>
      <c r="G498" s="199">
        <f>G499+G500</f>
        <v>514.3</v>
      </c>
    </row>
    <row r="499" spans="1:7" ht="47.25">
      <c r="A499" s="192" t="s">
        <v>303</v>
      </c>
      <c r="B499" s="193" t="s">
        <v>612</v>
      </c>
      <c r="C499" s="193" t="s">
        <v>355</v>
      </c>
      <c r="D499" s="193" t="s">
        <v>355</v>
      </c>
      <c r="E499" s="193" t="s">
        <v>683</v>
      </c>
      <c r="F499" s="194" t="s">
        <v>304</v>
      </c>
      <c r="G499" s="195">
        <f>404.3+14.2-0.1-0.5</f>
        <v>417.9</v>
      </c>
    </row>
    <row r="500" spans="1:7" ht="47.25">
      <c r="A500" s="192" t="s">
        <v>305</v>
      </c>
      <c r="B500" s="193" t="s">
        <v>612</v>
      </c>
      <c r="C500" s="193" t="s">
        <v>355</v>
      </c>
      <c r="D500" s="193" t="s">
        <v>355</v>
      </c>
      <c r="E500" s="193" t="s">
        <v>683</v>
      </c>
      <c r="F500" s="194" t="s">
        <v>306</v>
      </c>
      <c r="G500" s="195">
        <f>110-14.2+0.1+0.5</f>
        <v>96.39999999999999</v>
      </c>
    </row>
    <row r="501" spans="1:7" ht="15.75">
      <c r="A501" s="184" t="s">
        <v>266</v>
      </c>
      <c r="B501" s="185" t="s">
        <v>612</v>
      </c>
      <c r="C501" s="185" t="s">
        <v>436</v>
      </c>
      <c r="D501" s="185" t="s">
        <v>297</v>
      </c>
      <c r="E501" s="185" t="s">
        <v>298</v>
      </c>
      <c r="F501" s="198" t="s">
        <v>298</v>
      </c>
      <c r="G501" s="187">
        <f>G502+G507</f>
        <v>40066.5</v>
      </c>
    </row>
    <row r="502" spans="1:7" ht="15.75">
      <c r="A502" s="184" t="s">
        <v>270</v>
      </c>
      <c r="B502" s="185" t="s">
        <v>612</v>
      </c>
      <c r="C502" s="185" t="s">
        <v>436</v>
      </c>
      <c r="D502" s="185" t="s">
        <v>300</v>
      </c>
      <c r="E502" s="185" t="s">
        <v>298</v>
      </c>
      <c r="F502" s="198" t="s">
        <v>298</v>
      </c>
      <c r="G502" s="187">
        <f>G503</f>
        <v>150</v>
      </c>
    </row>
    <row r="503" spans="1:7" ht="49.5" customHeight="1">
      <c r="A503" s="188" t="s">
        <v>441</v>
      </c>
      <c r="B503" s="189" t="s">
        <v>612</v>
      </c>
      <c r="C503" s="189" t="s">
        <v>436</v>
      </c>
      <c r="D503" s="189" t="s">
        <v>300</v>
      </c>
      <c r="E503" s="189" t="s">
        <v>442</v>
      </c>
      <c r="F503" s="196" t="s">
        <v>298</v>
      </c>
      <c r="G503" s="199">
        <f>G504</f>
        <v>150</v>
      </c>
    </row>
    <row r="504" spans="1:7" ht="31.5">
      <c r="A504" s="188" t="s">
        <v>443</v>
      </c>
      <c r="B504" s="189" t="s">
        <v>612</v>
      </c>
      <c r="C504" s="189" t="s">
        <v>436</v>
      </c>
      <c r="D504" s="189" t="s">
        <v>300</v>
      </c>
      <c r="E504" s="189" t="s">
        <v>444</v>
      </c>
      <c r="F504" s="196" t="s">
        <v>298</v>
      </c>
      <c r="G504" s="199">
        <f>G505</f>
        <v>150</v>
      </c>
    </row>
    <row r="505" spans="1:7" ht="47.25">
      <c r="A505" s="188" t="s">
        <v>333</v>
      </c>
      <c r="B505" s="189" t="s">
        <v>612</v>
      </c>
      <c r="C505" s="189" t="s">
        <v>436</v>
      </c>
      <c r="D505" s="189" t="s">
        <v>300</v>
      </c>
      <c r="E505" s="189" t="s">
        <v>445</v>
      </c>
      <c r="F505" s="196" t="s">
        <v>298</v>
      </c>
      <c r="G505" s="199">
        <f>G506</f>
        <v>150</v>
      </c>
    </row>
    <row r="506" spans="1:7" ht="47.25">
      <c r="A506" s="192" t="s">
        <v>439</v>
      </c>
      <c r="B506" s="193" t="s">
        <v>612</v>
      </c>
      <c r="C506" s="193" t="s">
        <v>436</v>
      </c>
      <c r="D506" s="193" t="s">
        <v>300</v>
      </c>
      <c r="E506" s="193" t="s">
        <v>445</v>
      </c>
      <c r="F506" s="194" t="s">
        <v>440</v>
      </c>
      <c r="G506" s="195">
        <v>150</v>
      </c>
    </row>
    <row r="507" spans="1:7" ht="15.75">
      <c r="A507" s="184" t="s">
        <v>272</v>
      </c>
      <c r="B507" s="185" t="s">
        <v>612</v>
      </c>
      <c r="C507" s="185" t="s">
        <v>436</v>
      </c>
      <c r="D507" s="185" t="s">
        <v>323</v>
      </c>
      <c r="E507" s="185" t="s">
        <v>298</v>
      </c>
      <c r="F507" s="198" t="s">
        <v>298</v>
      </c>
      <c r="G507" s="187">
        <f>G508+G510+G513</f>
        <v>39916.5</v>
      </c>
    </row>
    <row r="508" spans="1:7" ht="31.5">
      <c r="A508" s="188" t="s">
        <v>684</v>
      </c>
      <c r="B508" s="189" t="s">
        <v>612</v>
      </c>
      <c r="C508" s="189" t="s">
        <v>436</v>
      </c>
      <c r="D508" s="189" t="s">
        <v>323</v>
      </c>
      <c r="E508" s="189" t="s">
        <v>685</v>
      </c>
      <c r="F508" s="196" t="s">
        <v>298</v>
      </c>
      <c r="G508" s="199">
        <f>G509</f>
        <v>3415.1</v>
      </c>
    </row>
    <row r="509" spans="1:7" ht="31.5">
      <c r="A509" s="192" t="s">
        <v>446</v>
      </c>
      <c r="B509" s="193" t="s">
        <v>612</v>
      </c>
      <c r="C509" s="193" t="s">
        <v>436</v>
      </c>
      <c r="D509" s="193" t="s">
        <v>323</v>
      </c>
      <c r="E509" s="193" t="s">
        <v>685</v>
      </c>
      <c r="F509" s="194" t="s">
        <v>447</v>
      </c>
      <c r="G509" s="195">
        <v>3415.1</v>
      </c>
    </row>
    <row r="510" spans="1:7" ht="78.75">
      <c r="A510" s="188" t="s">
        <v>686</v>
      </c>
      <c r="B510" s="189" t="s">
        <v>612</v>
      </c>
      <c r="C510" s="189" t="s">
        <v>436</v>
      </c>
      <c r="D510" s="189" t="s">
        <v>323</v>
      </c>
      <c r="E510" s="189" t="s">
        <v>687</v>
      </c>
      <c r="F510" s="196" t="s">
        <v>298</v>
      </c>
      <c r="G510" s="199">
        <f>G511+G512</f>
        <v>13442</v>
      </c>
    </row>
    <row r="511" spans="1:7" ht="47.25">
      <c r="A511" s="192" t="s">
        <v>305</v>
      </c>
      <c r="B511" s="193" t="s">
        <v>612</v>
      </c>
      <c r="C511" s="193" t="s">
        <v>436</v>
      </c>
      <c r="D511" s="193" t="s">
        <v>323</v>
      </c>
      <c r="E511" s="193" t="s">
        <v>687</v>
      </c>
      <c r="F511" s="194" t="s">
        <v>306</v>
      </c>
      <c r="G511" s="195">
        <v>62.8</v>
      </c>
    </row>
    <row r="512" spans="1:7" ht="47.25">
      <c r="A512" s="192" t="s">
        <v>439</v>
      </c>
      <c r="B512" s="193" t="s">
        <v>612</v>
      </c>
      <c r="C512" s="193" t="s">
        <v>436</v>
      </c>
      <c r="D512" s="193" t="s">
        <v>323</v>
      </c>
      <c r="E512" s="193" t="s">
        <v>687</v>
      </c>
      <c r="F512" s="194" t="s">
        <v>440</v>
      </c>
      <c r="G512" s="195">
        <v>13379.2</v>
      </c>
    </row>
    <row r="513" spans="1:7" ht="78.75">
      <c r="A513" s="188" t="s">
        <v>688</v>
      </c>
      <c r="B513" s="189" t="s">
        <v>612</v>
      </c>
      <c r="C513" s="189" t="s">
        <v>436</v>
      </c>
      <c r="D513" s="189" t="s">
        <v>323</v>
      </c>
      <c r="E513" s="189" t="s">
        <v>689</v>
      </c>
      <c r="F513" s="196" t="s">
        <v>298</v>
      </c>
      <c r="G513" s="199">
        <f>G514+G515</f>
        <v>23059.4</v>
      </c>
    </row>
    <row r="514" spans="1:7" ht="47.25">
      <c r="A514" s="192" t="s">
        <v>305</v>
      </c>
      <c r="B514" s="193" t="s">
        <v>612</v>
      </c>
      <c r="C514" s="193" t="s">
        <v>436</v>
      </c>
      <c r="D514" s="193" t="s">
        <v>323</v>
      </c>
      <c r="E514" s="193" t="s">
        <v>689</v>
      </c>
      <c r="F514" s="194" t="s">
        <v>306</v>
      </c>
      <c r="G514" s="195">
        <v>5160.5</v>
      </c>
    </row>
    <row r="515" spans="1:7" ht="31.5">
      <c r="A515" s="192" t="s">
        <v>446</v>
      </c>
      <c r="B515" s="193" t="s">
        <v>612</v>
      </c>
      <c r="C515" s="193" t="s">
        <v>436</v>
      </c>
      <c r="D515" s="193" t="s">
        <v>323</v>
      </c>
      <c r="E515" s="193" t="s">
        <v>689</v>
      </c>
      <c r="F515" s="194" t="s">
        <v>447</v>
      </c>
      <c r="G515" s="195">
        <v>17898.9</v>
      </c>
    </row>
    <row r="516" spans="1:7" ht="15.75">
      <c r="A516" s="184" t="s">
        <v>557</v>
      </c>
      <c r="B516" s="185" t="s">
        <v>612</v>
      </c>
      <c r="C516" s="185" t="s">
        <v>324</v>
      </c>
      <c r="D516" s="185" t="s">
        <v>297</v>
      </c>
      <c r="E516" s="185" t="s">
        <v>298</v>
      </c>
      <c r="F516" s="198" t="s">
        <v>298</v>
      </c>
      <c r="G516" s="187">
        <f>G517</f>
        <v>1005.6999999999999</v>
      </c>
    </row>
    <row r="517" spans="1:7" ht="15.75">
      <c r="A517" s="184" t="s">
        <v>276</v>
      </c>
      <c r="B517" s="185" t="s">
        <v>612</v>
      </c>
      <c r="C517" s="185" t="s">
        <v>324</v>
      </c>
      <c r="D517" s="185" t="s">
        <v>296</v>
      </c>
      <c r="E517" s="185" t="s">
        <v>298</v>
      </c>
      <c r="F517" s="198" t="s">
        <v>298</v>
      </c>
      <c r="G517" s="187">
        <f>G518+G525</f>
        <v>1005.6999999999999</v>
      </c>
    </row>
    <row r="518" spans="1:7" ht="63">
      <c r="A518" s="188" t="s">
        <v>558</v>
      </c>
      <c r="B518" s="189" t="s">
        <v>612</v>
      </c>
      <c r="C518" s="189" t="s">
        <v>324</v>
      </c>
      <c r="D518" s="189" t="s">
        <v>296</v>
      </c>
      <c r="E518" s="189" t="s">
        <v>559</v>
      </c>
      <c r="F518" s="196" t="s">
        <v>298</v>
      </c>
      <c r="G518" s="199">
        <f>G519</f>
        <v>843.1999999999999</v>
      </c>
    </row>
    <row r="519" spans="1:7" ht="31.5">
      <c r="A519" s="188" t="s">
        <v>570</v>
      </c>
      <c r="B519" s="189" t="s">
        <v>612</v>
      </c>
      <c r="C519" s="189" t="s">
        <v>324</v>
      </c>
      <c r="D519" s="189" t="s">
        <v>296</v>
      </c>
      <c r="E519" s="189" t="s">
        <v>571</v>
      </c>
      <c r="F519" s="196" t="s">
        <v>298</v>
      </c>
      <c r="G519" s="199">
        <f>G520+G523</f>
        <v>843.1999999999999</v>
      </c>
    </row>
    <row r="520" spans="1:7" ht="47.25">
      <c r="A520" s="188" t="s">
        <v>333</v>
      </c>
      <c r="B520" s="189" t="s">
        <v>612</v>
      </c>
      <c r="C520" s="189" t="s">
        <v>324</v>
      </c>
      <c r="D520" s="189" t="s">
        <v>296</v>
      </c>
      <c r="E520" s="189" t="s">
        <v>572</v>
      </c>
      <c r="F520" s="196" t="s">
        <v>298</v>
      </c>
      <c r="G520" s="199">
        <f>G521+G522</f>
        <v>759.3</v>
      </c>
    </row>
    <row r="521" spans="1:7" ht="47.25">
      <c r="A521" s="192" t="s">
        <v>305</v>
      </c>
      <c r="B521" s="193" t="s">
        <v>612</v>
      </c>
      <c r="C521" s="193" t="s">
        <v>324</v>
      </c>
      <c r="D521" s="193" t="s">
        <v>296</v>
      </c>
      <c r="E521" s="193" t="s">
        <v>572</v>
      </c>
      <c r="F521" s="194" t="s">
        <v>306</v>
      </c>
      <c r="G521" s="195">
        <f>70.2-11.3-21</f>
        <v>37.900000000000006</v>
      </c>
    </row>
    <row r="522" spans="1:7" ht="15.75">
      <c r="A522" s="192" t="s">
        <v>337</v>
      </c>
      <c r="B522" s="193" t="s">
        <v>612</v>
      </c>
      <c r="C522" s="193" t="s">
        <v>324</v>
      </c>
      <c r="D522" s="193" t="s">
        <v>296</v>
      </c>
      <c r="E522" s="193" t="s">
        <v>572</v>
      </c>
      <c r="F522" s="194" t="s">
        <v>338</v>
      </c>
      <c r="G522" s="195">
        <v>721.4</v>
      </c>
    </row>
    <row r="523" spans="1:7" ht="31.5">
      <c r="A523" s="188" t="s">
        <v>487</v>
      </c>
      <c r="B523" s="193" t="s">
        <v>612</v>
      </c>
      <c r="C523" s="193" t="s">
        <v>324</v>
      </c>
      <c r="D523" s="193" t="s">
        <v>296</v>
      </c>
      <c r="E523" s="193" t="s">
        <v>573</v>
      </c>
      <c r="F523" s="194"/>
      <c r="G523" s="195">
        <f>G524</f>
        <v>83.9</v>
      </c>
    </row>
    <row r="524" spans="1:7" ht="15.75">
      <c r="A524" s="192" t="s">
        <v>337</v>
      </c>
      <c r="B524" s="193" t="s">
        <v>612</v>
      </c>
      <c r="C524" s="193" t="s">
        <v>324</v>
      </c>
      <c r="D524" s="193" t="s">
        <v>296</v>
      </c>
      <c r="E524" s="193" t="s">
        <v>573</v>
      </c>
      <c r="F524" s="194" t="s">
        <v>338</v>
      </c>
      <c r="G524" s="195">
        <v>83.9</v>
      </c>
    </row>
    <row r="525" spans="1:7" ht="63">
      <c r="A525" s="188" t="s">
        <v>585</v>
      </c>
      <c r="B525" s="189" t="s">
        <v>612</v>
      </c>
      <c r="C525" s="189" t="s">
        <v>324</v>
      </c>
      <c r="D525" s="189" t="s">
        <v>296</v>
      </c>
      <c r="E525" s="189" t="s">
        <v>586</v>
      </c>
      <c r="F525" s="196" t="s">
        <v>298</v>
      </c>
      <c r="G525" s="199">
        <f>G526</f>
        <v>162.5</v>
      </c>
    </row>
    <row r="526" spans="1:7" ht="15.75">
      <c r="A526" s="192" t="s">
        <v>337</v>
      </c>
      <c r="B526" s="193" t="s">
        <v>612</v>
      </c>
      <c r="C526" s="193" t="s">
        <v>324</v>
      </c>
      <c r="D526" s="193" t="s">
        <v>296</v>
      </c>
      <c r="E526" s="193" t="s">
        <v>586</v>
      </c>
      <c r="F526" s="194" t="s">
        <v>338</v>
      </c>
      <c r="G526" s="195">
        <v>162.5</v>
      </c>
    </row>
    <row r="527" spans="1:7" ht="63">
      <c r="A527" s="184" t="s">
        <v>690</v>
      </c>
      <c r="B527" s="185" t="s">
        <v>691</v>
      </c>
      <c r="C527" s="185" t="s">
        <v>298</v>
      </c>
      <c r="D527" s="185" t="s">
        <v>298</v>
      </c>
      <c r="E527" s="185" t="s">
        <v>298</v>
      </c>
      <c r="F527" s="198" t="s">
        <v>298</v>
      </c>
      <c r="G527" s="187">
        <f>G528+G533+G541</f>
        <v>78717.59999999999</v>
      </c>
    </row>
    <row r="528" spans="1:7" ht="47.25">
      <c r="A528" s="184" t="s">
        <v>478</v>
      </c>
      <c r="B528" s="185" t="s">
        <v>691</v>
      </c>
      <c r="C528" s="185" t="s">
        <v>300</v>
      </c>
      <c r="D528" s="185" t="s">
        <v>297</v>
      </c>
      <c r="E528" s="185" t="s">
        <v>298</v>
      </c>
      <c r="F528" s="198" t="s">
        <v>298</v>
      </c>
      <c r="G528" s="187">
        <f>G529</f>
        <v>2657</v>
      </c>
    </row>
    <row r="529" spans="1:7" ht="63">
      <c r="A529" s="184" t="s">
        <v>222</v>
      </c>
      <c r="B529" s="185" t="s">
        <v>691</v>
      </c>
      <c r="C529" s="185" t="s">
        <v>300</v>
      </c>
      <c r="D529" s="185" t="s">
        <v>355</v>
      </c>
      <c r="E529" s="185" t="s">
        <v>298</v>
      </c>
      <c r="F529" s="198" t="s">
        <v>298</v>
      </c>
      <c r="G529" s="187">
        <f>G530</f>
        <v>2657</v>
      </c>
    </row>
    <row r="530" spans="1:7" ht="78.75">
      <c r="A530" s="188" t="s">
        <v>356</v>
      </c>
      <c r="B530" s="189" t="s">
        <v>691</v>
      </c>
      <c r="C530" s="189" t="s">
        <v>300</v>
      </c>
      <c r="D530" s="189" t="s">
        <v>355</v>
      </c>
      <c r="E530" s="189" t="s">
        <v>357</v>
      </c>
      <c r="F530" s="196" t="s">
        <v>298</v>
      </c>
      <c r="G530" s="199">
        <f>G531+G532</f>
        <v>2657</v>
      </c>
    </row>
    <row r="531" spans="1:7" ht="15.75">
      <c r="A531" s="192" t="s">
        <v>349</v>
      </c>
      <c r="B531" s="193" t="s">
        <v>691</v>
      </c>
      <c r="C531" s="193" t="s">
        <v>300</v>
      </c>
      <c r="D531" s="193" t="s">
        <v>355</v>
      </c>
      <c r="E531" s="193" t="s">
        <v>357</v>
      </c>
      <c r="F531" s="194" t="s">
        <v>350</v>
      </c>
      <c r="G531" s="195">
        <f>103.2+513.4</f>
        <v>616.6</v>
      </c>
    </row>
    <row r="532" spans="1:7" ht="15.75">
      <c r="A532" s="192" t="s">
        <v>337</v>
      </c>
      <c r="B532" s="193" t="s">
        <v>691</v>
      </c>
      <c r="C532" s="193" t="s">
        <v>300</v>
      </c>
      <c r="D532" s="193" t="s">
        <v>355</v>
      </c>
      <c r="E532" s="193" t="s">
        <v>357</v>
      </c>
      <c r="F532" s="194" t="s">
        <v>338</v>
      </c>
      <c r="G532" s="195">
        <f>433+1607.4</f>
        <v>2040.4</v>
      </c>
    </row>
    <row r="533" spans="1:7" ht="15.75">
      <c r="A533" s="184" t="s">
        <v>246</v>
      </c>
      <c r="B533" s="185" t="s">
        <v>691</v>
      </c>
      <c r="C533" s="185" t="s">
        <v>421</v>
      </c>
      <c r="D533" s="185" t="s">
        <v>297</v>
      </c>
      <c r="E533" s="185" t="s">
        <v>298</v>
      </c>
      <c r="F533" s="198" t="s">
        <v>298</v>
      </c>
      <c r="G533" s="187">
        <f>G534</f>
        <v>20954.199999999997</v>
      </c>
    </row>
    <row r="534" spans="1:7" ht="15.75">
      <c r="A534" s="184" t="s">
        <v>250</v>
      </c>
      <c r="B534" s="185" t="s">
        <v>691</v>
      </c>
      <c r="C534" s="185" t="s">
        <v>421</v>
      </c>
      <c r="D534" s="185" t="s">
        <v>319</v>
      </c>
      <c r="E534" s="185" t="s">
        <v>298</v>
      </c>
      <c r="F534" s="198" t="s">
        <v>298</v>
      </c>
      <c r="G534" s="187">
        <f>G535+G537+G539</f>
        <v>20954.199999999997</v>
      </c>
    </row>
    <row r="535" spans="1:7" ht="47.25">
      <c r="A535" s="188" t="s">
        <v>692</v>
      </c>
      <c r="B535" s="189" t="s">
        <v>691</v>
      </c>
      <c r="C535" s="189" t="s">
        <v>421</v>
      </c>
      <c r="D535" s="189" t="s">
        <v>319</v>
      </c>
      <c r="E535" s="189" t="s">
        <v>693</v>
      </c>
      <c r="F535" s="196" t="s">
        <v>298</v>
      </c>
      <c r="G535" s="199">
        <f>G536</f>
        <v>430</v>
      </c>
    </row>
    <row r="536" spans="1:7" ht="15.75">
      <c r="A536" s="192" t="s">
        <v>337</v>
      </c>
      <c r="B536" s="193" t="s">
        <v>691</v>
      </c>
      <c r="C536" s="193" t="s">
        <v>421</v>
      </c>
      <c r="D536" s="193" t="s">
        <v>319</v>
      </c>
      <c r="E536" s="193" t="s">
        <v>693</v>
      </c>
      <c r="F536" s="194" t="s">
        <v>338</v>
      </c>
      <c r="G536" s="195">
        <f>80+350</f>
        <v>430</v>
      </c>
    </row>
    <row r="537" spans="1:7" ht="47.25">
      <c r="A537" s="188" t="s">
        <v>553</v>
      </c>
      <c r="B537" s="189" t="s">
        <v>691</v>
      </c>
      <c r="C537" s="189" t="s">
        <v>421</v>
      </c>
      <c r="D537" s="189" t="s">
        <v>319</v>
      </c>
      <c r="E537" s="189" t="s">
        <v>554</v>
      </c>
      <c r="F537" s="196" t="s">
        <v>298</v>
      </c>
      <c r="G537" s="199">
        <f>G538</f>
        <v>20038.1</v>
      </c>
    </row>
    <row r="538" spans="1:7" ht="15.75">
      <c r="A538" s="192" t="s">
        <v>337</v>
      </c>
      <c r="B538" s="193" t="s">
        <v>691</v>
      </c>
      <c r="C538" s="193" t="s">
        <v>421</v>
      </c>
      <c r="D538" s="193" t="s">
        <v>319</v>
      </c>
      <c r="E538" s="193" t="s">
        <v>554</v>
      </c>
      <c r="F538" s="194" t="s">
        <v>338</v>
      </c>
      <c r="G538" s="195">
        <v>20038.1</v>
      </c>
    </row>
    <row r="539" spans="1:7" ht="47.25">
      <c r="A539" s="188" t="s">
        <v>555</v>
      </c>
      <c r="B539" s="189" t="s">
        <v>691</v>
      </c>
      <c r="C539" s="189" t="s">
        <v>421</v>
      </c>
      <c r="D539" s="189" t="s">
        <v>319</v>
      </c>
      <c r="E539" s="189" t="s">
        <v>556</v>
      </c>
      <c r="F539" s="196" t="s">
        <v>298</v>
      </c>
      <c r="G539" s="199">
        <f>G540</f>
        <v>486.1</v>
      </c>
    </row>
    <row r="540" spans="1:7" ht="15.75">
      <c r="A540" s="192" t="s">
        <v>337</v>
      </c>
      <c r="B540" s="193" t="s">
        <v>691</v>
      </c>
      <c r="C540" s="193" t="s">
        <v>421</v>
      </c>
      <c r="D540" s="193" t="s">
        <v>319</v>
      </c>
      <c r="E540" s="193" t="s">
        <v>556</v>
      </c>
      <c r="F540" s="194" t="s">
        <v>338</v>
      </c>
      <c r="G540" s="195">
        <v>486.1</v>
      </c>
    </row>
    <row r="541" spans="1:7" ht="15.75">
      <c r="A541" s="184" t="s">
        <v>256</v>
      </c>
      <c r="B541" s="185" t="s">
        <v>691</v>
      </c>
      <c r="C541" s="185" t="s">
        <v>429</v>
      </c>
      <c r="D541" s="185" t="s">
        <v>297</v>
      </c>
      <c r="E541" s="185" t="s">
        <v>298</v>
      </c>
      <c r="F541" s="198" t="s">
        <v>298</v>
      </c>
      <c r="G541" s="187">
        <f>G542+G584</f>
        <v>55106.399999999994</v>
      </c>
    </row>
    <row r="542" spans="1:7" ht="15.75">
      <c r="A542" s="184" t="s">
        <v>430</v>
      </c>
      <c r="B542" s="185" t="s">
        <v>691</v>
      </c>
      <c r="C542" s="185" t="s">
        <v>429</v>
      </c>
      <c r="D542" s="185" t="s">
        <v>296</v>
      </c>
      <c r="E542" s="185" t="s">
        <v>298</v>
      </c>
      <c r="F542" s="198" t="s">
        <v>298</v>
      </c>
      <c r="G542" s="187">
        <f>G543+G559+G569+G572+G574+G576+G578+G580+G582+G566</f>
        <v>42462.99999999999</v>
      </c>
    </row>
    <row r="543" spans="1:7" ht="47.25">
      <c r="A543" s="188" t="s">
        <v>431</v>
      </c>
      <c r="B543" s="189" t="s">
        <v>691</v>
      </c>
      <c r="C543" s="189" t="s">
        <v>429</v>
      </c>
      <c r="D543" s="189" t="s">
        <v>296</v>
      </c>
      <c r="E543" s="189" t="s">
        <v>432</v>
      </c>
      <c r="F543" s="196" t="s">
        <v>298</v>
      </c>
      <c r="G543" s="199">
        <f>G544+G549+G554</f>
        <v>8831.3</v>
      </c>
    </row>
    <row r="544" spans="1:7" ht="47.25">
      <c r="A544" s="188" t="s">
        <v>694</v>
      </c>
      <c r="B544" s="189" t="s">
        <v>691</v>
      </c>
      <c r="C544" s="189" t="s">
        <v>429</v>
      </c>
      <c r="D544" s="189" t="s">
        <v>296</v>
      </c>
      <c r="E544" s="189" t="s">
        <v>695</v>
      </c>
      <c r="F544" s="196" t="s">
        <v>298</v>
      </c>
      <c r="G544" s="199">
        <f>G545</f>
        <v>2167.6</v>
      </c>
    </row>
    <row r="545" spans="1:7" ht="47.25">
      <c r="A545" s="188" t="s">
        <v>333</v>
      </c>
      <c r="B545" s="189" t="s">
        <v>691</v>
      </c>
      <c r="C545" s="189" t="s">
        <v>429</v>
      </c>
      <c r="D545" s="189" t="s">
        <v>296</v>
      </c>
      <c r="E545" s="189" t="s">
        <v>696</v>
      </c>
      <c r="F545" s="196" t="s">
        <v>298</v>
      </c>
      <c r="G545" s="199">
        <f>G546+G547+G548</f>
        <v>2167.6</v>
      </c>
    </row>
    <row r="546" spans="1:7" ht="47.25">
      <c r="A546" s="192" t="s">
        <v>305</v>
      </c>
      <c r="B546" s="193" t="s">
        <v>691</v>
      </c>
      <c r="C546" s="193" t="s">
        <v>429</v>
      </c>
      <c r="D546" s="193" t="s">
        <v>296</v>
      </c>
      <c r="E546" s="193" t="s">
        <v>696</v>
      </c>
      <c r="F546" s="194" t="s">
        <v>306</v>
      </c>
      <c r="G546" s="195">
        <v>31.5</v>
      </c>
    </row>
    <row r="547" spans="1:7" ht="15.75">
      <c r="A547" s="192" t="s">
        <v>349</v>
      </c>
      <c r="B547" s="193" t="s">
        <v>691</v>
      </c>
      <c r="C547" s="193" t="s">
        <v>429</v>
      </c>
      <c r="D547" s="193" t="s">
        <v>296</v>
      </c>
      <c r="E547" s="193" t="s">
        <v>696</v>
      </c>
      <c r="F547" s="194" t="s">
        <v>350</v>
      </c>
      <c r="G547" s="195">
        <v>173.1</v>
      </c>
    </row>
    <row r="548" spans="1:7" ht="15.75">
      <c r="A548" s="192" t="s">
        <v>337</v>
      </c>
      <c r="B548" s="193" t="s">
        <v>691</v>
      </c>
      <c r="C548" s="193" t="s">
        <v>429</v>
      </c>
      <c r="D548" s="193" t="s">
        <v>296</v>
      </c>
      <c r="E548" s="193" t="s">
        <v>696</v>
      </c>
      <c r="F548" s="194" t="s">
        <v>338</v>
      </c>
      <c r="G548" s="195">
        <v>1963</v>
      </c>
    </row>
    <row r="549" spans="1:7" ht="15.75">
      <c r="A549" s="188" t="s">
        <v>697</v>
      </c>
      <c r="B549" s="189" t="s">
        <v>691</v>
      </c>
      <c r="C549" s="189" t="s">
        <v>429</v>
      </c>
      <c r="D549" s="189" t="s">
        <v>296</v>
      </c>
      <c r="E549" s="189" t="s">
        <v>698</v>
      </c>
      <c r="F549" s="196" t="s">
        <v>298</v>
      </c>
      <c r="G549" s="199">
        <f>G550+G552</f>
        <v>701.7</v>
      </c>
    </row>
    <row r="550" spans="1:7" ht="47.25">
      <c r="A550" s="188" t="s">
        <v>333</v>
      </c>
      <c r="B550" s="189" t="s">
        <v>691</v>
      </c>
      <c r="C550" s="189" t="s">
        <v>429</v>
      </c>
      <c r="D550" s="189" t="s">
        <v>296</v>
      </c>
      <c r="E550" s="189" t="s">
        <v>699</v>
      </c>
      <c r="F550" s="196" t="s">
        <v>298</v>
      </c>
      <c r="G550" s="199">
        <f>G551</f>
        <v>379.5</v>
      </c>
    </row>
    <row r="551" spans="1:7" ht="15.75">
      <c r="A551" s="192" t="s">
        <v>349</v>
      </c>
      <c r="B551" s="193" t="s">
        <v>691</v>
      </c>
      <c r="C551" s="193" t="s">
        <v>429</v>
      </c>
      <c r="D551" s="193" t="s">
        <v>296</v>
      </c>
      <c r="E551" s="193" t="s">
        <v>699</v>
      </c>
      <c r="F551" s="194" t="s">
        <v>350</v>
      </c>
      <c r="G551" s="195">
        <f>430-50.5</f>
        <v>379.5</v>
      </c>
    </row>
    <row r="552" spans="1:7" ht="31.5">
      <c r="A552" s="188" t="s">
        <v>487</v>
      </c>
      <c r="B552" s="189" t="s">
        <v>691</v>
      </c>
      <c r="C552" s="189" t="s">
        <v>429</v>
      </c>
      <c r="D552" s="189" t="s">
        <v>296</v>
      </c>
      <c r="E552" s="189" t="s">
        <v>700</v>
      </c>
      <c r="F552" s="196" t="s">
        <v>298</v>
      </c>
      <c r="G552" s="199">
        <f>G553</f>
        <v>322.2</v>
      </c>
    </row>
    <row r="553" spans="1:7" ht="15.75">
      <c r="A553" s="192" t="s">
        <v>349</v>
      </c>
      <c r="B553" s="193" t="s">
        <v>691</v>
      </c>
      <c r="C553" s="193" t="s">
        <v>429</v>
      </c>
      <c r="D553" s="193" t="s">
        <v>296</v>
      </c>
      <c r="E553" s="193" t="s">
        <v>700</v>
      </c>
      <c r="F553" s="194" t="s">
        <v>350</v>
      </c>
      <c r="G553" s="195">
        <f>360-37.8</f>
        <v>322.2</v>
      </c>
    </row>
    <row r="554" spans="1:7" ht="47.25">
      <c r="A554" s="188" t="s">
        <v>433</v>
      </c>
      <c r="B554" s="189" t="s">
        <v>691</v>
      </c>
      <c r="C554" s="189" t="s">
        <v>429</v>
      </c>
      <c r="D554" s="189" t="s">
        <v>296</v>
      </c>
      <c r="E554" s="189" t="s">
        <v>434</v>
      </c>
      <c r="F554" s="196" t="s">
        <v>298</v>
      </c>
      <c r="G554" s="199">
        <f>G555</f>
        <v>5962</v>
      </c>
    </row>
    <row r="555" spans="1:7" ht="31.5">
      <c r="A555" s="188" t="s">
        <v>701</v>
      </c>
      <c r="B555" s="189" t="s">
        <v>691</v>
      </c>
      <c r="C555" s="189" t="s">
        <v>429</v>
      </c>
      <c r="D555" s="189" t="s">
        <v>296</v>
      </c>
      <c r="E555" s="189" t="s">
        <v>702</v>
      </c>
      <c r="F555" s="196" t="s">
        <v>298</v>
      </c>
      <c r="G555" s="199">
        <f>G556+G557+G558</f>
        <v>5962</v>
      </c>
    </row>
    <row r="556" spans="1:7" ht="47.25">
      <c r="A556" s="192" t="s">
        <v>305</v>
      </c>
      <c r="B556" s="193" t="s">
        <v>691</v>
      </c>
      <c r="C556" s="193" t="s">
        <v>429</v>
      </c>
      <c r="D556" s="193" t="s">
        <v>296</v>
      </c>
      <c r="E556" s="193" t="s">
        <v>702</v>
      </c>
      <c r="F556" s="194" t="s">
        <v>306</v>
      </c>
      <c r="G556" s="195">
        <v>43</v>
      </c>
    </row>
    <row r="557" spans="1:7" ht="15.75">
      <c r="A557" s="192" t="s">
        <v>349</v>
      </c>
      <c r="B557" s="193" t="s">
        <v>691</v>
      </c>
      <c r="C557" s="193" t="s">
        <v>429</v>
      </c>
      <c r="D557" s="193" t="s">
        <v>296</v>
      </c>
      <c r="E557" s="193" t="s">
        <v>702</v>
      </c>
      <c r="F557" s="194" t="s">
        <v>350</v>
      </c>
      <c r="G557" s="195">
        <f>525+88.3</f>
        <v>613.3</v>
      </c>
    </row>
    <row r="558" spans="1:7" ht="15.75">
      <c r="A558" s="192" t="s">
        <v>337</v>
      </c>
      <c r="B558" s="193" t="s">
        <v>691</v>
      </c>
      <c r="C558" s="193" t="s">
        <v>429</v>
      </c>
      <c r="D558" s="193" t="s">
        <v>296</v>
      </c>
      <c r="E558" s="193" t="s">
        <v>702</v>
      </c>
      <c r="F558" s="194" t="s">
        <v>338</v>
      </c>
      <c r="G558" s="195">
        <v>5305.7</v>
      </c>
    </row>
    <row r="559" spans="1:7" ht="78.75">
      <c r="A559" s="188" t="s">
        <v>579</v>
      </c>
      <c r="B559" s="189" t="s">
        <v>691</v>
      </c>
      <c r="C559" s="189" t="s">
        <v>429</v>
      </c>
      <c r="D559" s="189" t="s">
        <v>296</v>
      </c>
      <c r="E559" s="189" t="s">
        <v>580</v>
      </c>
      <c r="F559" s="196" t="s">
        <v>298</v>
      </c>
      <c r="G559" s="199">
        <f>G560</f>
        <v>0</v>
      </c>
    </row>
    <row r="560" spans="1:7" ht="47.25">
      <c r="A560" s="188" t="s">
        <v>581</v>
      </c>
      <c r="B560" s="189" t="s">
        <v>691</v>
      </c>
      <c r="C560" s="189" t="s">
        <v>429</v>
      </c>
      <c r="D560" s="189" t="s">
        <v>296</v>
      </c>
      <c r="E560" s="189" t="s">
        <v>582</v>
      </c>
      <c r="F560" s="196" t="s">
        <v>298</v>
      </c>
      <c r="G560" s="199">
        <f>G561+G563</f>
        <v>0</v>
      </c>
    </row>
    <row r="561" spans="1:7" ht="80.25" customHeight="1">
      <c r="A561" s="188" t="s">
        <v>583</v>
      </c>
      <c r="B561" s="189" t="s">
        <v>691</v>
      </c>
      <c r="C561" s="189" t="s">
        <v>429</v>
      </c>
      <c r="D561" s="189" t="s">
        <v>296</v>
      </c>
      <c r="E561" s="189" t="s">
        <v>584</v>
      </c>
      <c r="F561" s="196" t="s">
        <v>298</v>
      </c>
      <c r="G561" s="199">
        <f>G562</f>
        <v>0</v>
      </c>
    </row>
    <row r="562" spans="1:7" ht="15.75">
      <c r="A562" s="192" t="s">
        <v>349</v>
      </c>
      <c r="B562" s="193" t="s">
        <v>691</v>
      </c>
      <c r="C562" s="193" t="s">
        <v>429</v>
      </c>
      <c r="D562" s="193" t="s">
        <v>296</v>
      </c>
      <c r="E562" s="193" t="s">
        <v>584</v>
      </c>
      <c r="F562" s="194" t="s">
        <v>350</v>
      </c>
      <c r="G562" s="195">
        <v>0</v>
      </c>
    </row>
    <row r="563" spans="1:7" ht="31.5">
      <c r="A563" s="188" t="s">
        <v>672</v>
      </c>
      <c r="B563" s="189" t="s">
        <v>691</v>
      </c>
      <c r="C563" s="189" t="s">
        <v>429</v>
      </c>
      <c r="D563" s="189" t="s">
        <v>296</v>
      </c>
      <c r="E563" s="189" t="s">
        <v>673</v>
      </c>
      <c r="F563" s="196" t="s">
        <v>298</v>
      </c>
      <c r="G563" s="199">
        <f>G564+G565</f>
        <v>0</v>
      </c>
    </row>
    <row r="564" spans="1:7" ht="15.75">
      <c r="A564" s="192" t="s">
        <v>349</v>
      </c>
      <c r="B564" s="193" t="s">
        <v>691</v>
      </c>
      <c r="C564" s="193" t="s">
        <v>429</v>
      </c>
      <c r="D564" s="193" t="s">
        <v>296</v>
      </c>
      <c r="E564" s="193" t="s">
        <v>673</v>
      </c>
      <c r="F564" s="194" t="s">
        <v>350</v>
      </c>
      <c r="G564" s="195">
        <v>0</v>
      </c>
    </row>
    <row r="565" spans="1:7" ht="15.75">
      <c r="A565" s="192" t="s">
        <v>337</v>
      </c>
      <c r="B565" s="193" t="s">
        <v>691</v>
      </c>
      <c r="C565" s="193" t="s">
        <v>429</v>
      </c>
      <c r="D565" s="193" t="s">
        <v>296</v>
      </c>
      <c r="E565" s="193" t="s">
        <v>673</v>
      </c>
      <c r="F565" s="194" t="s">
        <v>338</v>
      </c>
      <c r="G565" s="195">
        <v>0</v>
      </c>
    </row>
    <row r="566" spans="1:7" ht="47.25">
      <c r="A566" s="188" t="s">
        <v>587</v>
      </c>
      <c r="B566" s="189" t="s">
        <v>691</v>
      </c>
      <c r="C566" s="189" t="s">
        <v>429</v>
      </c>
      <c r="D566" s="189" t="s">
        <v>296</v>
      </c>
      <c r="E566" s="189" t="s">
        <v>588</v>
      </c>
      <c r="F566" s="196" t="s">
        <v>298</v>
      </c>
      <c r="G566" s="195">
        <f>G567+G568</f>
        <v>60.1</v>
      </c>
    </row>
    <row r="567" spans="1:7" ht="15.75">
      <c r="A567" s="192" t="s">
        <v>349</v>
      </c>
      <c r="B567" s="193" t="s">
        <v>691</v>
      </c>
      <c r="C567" s="193" t="s">
        <v>429</v>
      </c>
      <c r="D567" s="193" t="s">
        <v>296</v>
      </c>
      <c r="E567" s="193" t="s">
        <v>588</v>
      </c>
      <c r="F567" s="194" t="s">
        <v>350</v>
      </c>
      <c r="G567" s="195">
        <v>38.6</v>
      </c>
    </row>
    <row r="568" spans="1:7" ht="15.75">
      <c r="A568" s="192" t="s">
        <v>337</v>
      </c>
      <c r="B568" s="193" t="s">
        <v>691</v>
      </c>
      <c r="C568" s="193" t="s">
        <v>429</v>
      </c>
      <c r="D568" s="193" t="s">
        <v>296</v>
      </c>
      <c r="E568" s="193" t="s">
        <v>588</v>
      </c>
      <c r="F568" s="194" t="s">
        <v>338</v>
      </c>
      <c r="G568" s="195">
        <v>21.5</v>
      </c>
    </row>
    <row r="569" spans="1:7" ht="48.75" customHeight="1">
      <c r="A569" s="188" t="s">
        <v>703</v>
      </c>
      <c r="B569" s="189" t="s">
        <v>691</v>
      </c>
      <c r="C569" s="189" t="s">
        <v>429</v>
      </c>
      <c r="D569" s="189" t="s">
        <v>296</v>
      </c>
      <c r="E569" s="189" t="s">
        <v>704</v>
      </c>
      <c r="F569" s="196" t="s">
        <v>298</v>
      </c>
      <c r="G569" s="199">
        <f>G570+G571</f>
        <v>1084</v>
      </c>
    </row>
    <row r="570" spans="1:7" ht="15.75">
      <c r="A570" s="192" t="s">
        <v>349</v>
      </c>
      <c r="B570" s="193" t="s">
        <v>691</v>
      </c>
      <c r="C570" s="193" t="s">
        <v>429</v>
      </c>
      <c r="D570" s="193" t="s">
        <v>296</v>
      </c>
      <c r="E570" s="193" t="s">
        <v>704</v>
      </c>
      <c r="F570" s="194" t="s">
        <v>350</v>
      </c>
      <c r="G570" s="195">
        <v>30.7</v>
      </c>
    </row>
    <row r="571" spans="1:7" ht="15.75">
      <c r="A571" s="192" t="s">
        <v>337</v>
      </c>
      <c r="B571" s="193" t="s">
        <v>691</v>
      </c>
      <c r="C571" s="193" t="s">
        <v>429</v>
      </c>
      <c r="D571" s="193" t="s">
        <v>296</v>
      </c>
      <c r="E571" s="193" t="s">
        <v>704</v>
      </c>
      <c r="F571" s="194" t="s">
        <v>338</v>
      </c>
      <c r="G571" s="195">
        <f>1132.6-38.2-41.1</f>
        <v>1053.3</v>
      </c>
    </row>
    <row r="572" spans="1:7" ht="47.25">
      <c r="A572" s="188" t="s">
        <v>705</v>
      </c>
      <c r="B572" s="189" t="s">
        <v>691</v>
      </c>
      <c r="C572" s="189" t="s">
        <v>429</v>
      </c>
      <c r="D572" s="189" t="s">
        <v>296</v>
      </c>
      <c r="E572" s="189" t="s">
        <v>706</v>
      </c>
      <c r="F572" s="196" t="s">
        <v>298</v>
      </c>
      <c r="G572" s="199">
        <f>G573</f>
        <v>19696.7</v>
      </c>
    </row>
    <row r="573" spans="1:7" ht="15.75">
      <c r="A573" s="192" t="s">
        <v>337</v>
      </c>
      <c r="B573" s="193" t="s">
        <v>691</v>
      </c>
      <c r="C573" s="193" t="s">
        <v>429</v>
      </c>
      <c r="D573" s="193" t="s">
        <v>296</v>
      </c>
      <c r="E573" s="193" t="s">
        <v>706</v>
      </c>
      <c r="F573" s="194" t="s">
        <v>338</v>
      </c>
      <c r="G573" s="195">
        <v>19696.7</v>
      </c>
    </row>
    <row r="574" spans="1:7" ht="31.5">
      <c r="A574" s="188" t="s">
        <v>707</v>
      </c>
      <c r="B574" s="189" t="s">
        <v>691</v>
      </c>
      <c r="C574" s="189" t="s">
        <v>429</v>
      </c>
      <c r="D574" s="189" t="s">
        <v>296</v>
      </c>
      <c r="E574" s="189" t="s">
        <v>708</v>
      </c>
      <c r="F574" s="196" t="s">
        <v>298</v>
      </c>
      <c r="G574" s="199">
        <f>G575</f>
        <v>818.2</v>
      </c>
    </row>
    <row r="575" spans="1:7" ht="15.75">
      <c r="A575" s="192" t="s">
        <v>337</v>
      </c>
      <c r="B575" s="193" t="s">
        <v>691</v>
      </c>
      <c r="C575" s="193" t="s">
        <v>429</v>
      </c>
      <c r="D575" s="193" t="s">
        <v>296</v>
      </c>
      <c r="E575" s="193" t="s">
        <v>708</v>
      </c>
      <c r="F575" s="194" t="s">
        <v>338</v>
      </c>
      <c r="G575" s="195">
        <f>1066.5-248.3</f>
        <v>818.2</v>
      </c>
    </row>
    <row r="576" spans="1:7" ht="47.25">
      <c r="A576" s="188" t="s">
        <v>709</v>
      </c>
      <c r="B576" s="189" t="s">
        <v>691</v>
      </c>
      <c r="C576" s="189" t="s">
        <v>429</v>
      </c>
      <c r="D576" s="189" t="s">
        <v>296</v>
      </c>
      <c r="E576" s="189" t="s">
        <v>710</v>
      </c>
      <c r="F576" s="196" t="s">
        <v>298</v>
      </c>
      <c r="G576" s="199">
        <f>G577</f>
        <v>3290</v>
      </c>
    </row>
    <row r="577" spans="1:7" ht="15.75">
      <c r="A577" s="192" t="s">
        <v>349</v>
      </c>
      <c r="B577" s="193" t="s">
        <v>691</v>
      </c>
      <c r="C577" s="193" t="s">
        <v>429</v>
      </c>
      <c r="D577" s="193" t="s">
        <v>296</v>
      </c>
      <c r="E577" s="193" t="s">
        <v>710</v>
      </c>
      <c r="F577" s="194" t="s">
        <v>350</v>
      </c>
      <c r="G577" s="195">
        <v>3290</v>
      </c>
    </row>
    <row r="578" spans="1:7" ht="31.5">
      <c r="A578" s="188" t="s">
        <v>711</v>
      </c>
      <c r="B578" s="189" t="s">
        <v>691</v>
      </c>
      <c r="C578" s="189" t="s">
        <v>429</v>
      </c>
      <c r="D578" s="189" t="s">
        <v>296</v>
      </c>
      <c r="E578" s="189" t="s">
        <v>712</v>
      </c>
      <c r="F578" s="196" t="s">
        <v>298</v>
      </c>
      <c r="G578" s="199">
        <f>G579</f>
        <v>7957</v>
      </c>
    </row>
    <row r="579" spans="1:7" ht="15.75">
      <c r="A579" s="192" t="s">
        <v>349</v>
      </c>
      <c r="B579" s="193" t="s">
        <v>691</v>
      </c>
      <c r="C579" s="193" t="s">
        <v>429</v>
      </c>
      <c r="D579" s="193" t="s">
        <v>296</v>
      </c>
      <c r="E579" s="193" t="s">
        <v>712</v>
      </c>
      <c r="F579" s="194" t="s">
        <v>350</v>
      </c>
      <c r="G579" s="195">
        <f>7651+6+300</f>
        <v>7957</v>
      </c>
    </row>
    <row r="580" spans="1:7" ht="31.5">
      <c r="A580" s="188" t="s">
        <v>713</v>
      </c>
      <c r="B580" s="189" t="s">
        <v>691</v>
      </c>
      <c r="C580" s="189" t="s">
        <v>429</v>
      </c>
      <c r="D580" s="189" t="s">
        <v>296</v>
      </c>
      <c r="E580" s="189" t="s">
        <v>714</v>
      </c>
      <c r="F580" s="196" t="s">
        <v>298</v>
      </c>
      <c r="G580" s="199">
        <f>G581</f>
        <v>219.7</v>
      </c>
    </row>
    <row r="581" spans="1:7" ht="15.75">
      <c r="A581" s="192" t="s">
        <v>349</v>
      </c>
      <c r="B581" s="193" t="s">
        <v>691</v>
      </c>
      <c r="C581" s="193" t="s">
        <v>429</v>
      </c>
      <c r="D581" s="193" t="s">
        <v>296</v>
      </c>
      <c r="E581" s="193" t="s">
        <v>714</v>
      </c>
      <c r="F581" s="194" t="s">
        <v>350</v>
      </c>
      <c r="G581" s="195">
        <v>219.7</v>
      </c>
    </row>
    <row r="582" spans="1:7" ht="31.5">
      <c r="A582" s="188" t="s">
        <v>715</v>
      </c>
      <c r="B582" s="189" t="s">
        <v>691</v>
      </c>
      <c r="C582" s="189" t="s">
        <v>429</v>
      </c>
      <c r="D582" s="189" t="s">
        <v>296</v>
      </c>
      <c r="E582" s="189" t="s">
        <v>716</v>
      </c>
      <c r="F582" s="196" t="s">
        <v>298</v>
      </c>
      <c r="G582" s="199">
        <f>G583</f>
        <v>506</v>
      </c>
    </row>
    <row r="583" spans="1:7" ht="15.75">
      <c r="A583" s="192" t="s">
        <v>349</v>
      </c>
      <c r="B583" s="193" t="s">
        <v>691</v>
      </c>
      <c r="C583" s="193" t="s">
        <v>429</v>
      </c>
      <c r="D583" s="193" t="s">
        <v>296</v>
      </c>
      <c r="E583" s="193" t="s">
        <v>716</v>
      </c>
      <c r="F583" s="194" t="s">
        <v>350</v>
      </c>
      <c r="G583" s="195">
        <v>506</v>
      </c>
    </row>
    <row r="584" spans="1:7" ht="31.5">
      <c r="A584" s="184" t="s">
        <v>260</v>
      </c>
      <c r="B584" s="185" t="s">
        <v>691</v>
      </c>
      <c r="C584" s="185" t="s">
        <v>429</v>
      </c>
      <c r="D584" s="185" t="s">
        <v>323</v>
      </c>
      <c r="E584" s="185" t="s">
        <v>298</v>
      </c>
      <c r="F584" s="198" t="s">
        <v>298</v>
      </c>
      <c r="G584" s="187">
        <f>G585+G589+G593</f>
        <v>12643.4</v>
      </c>
    </row>
    <row r="585" spans="1:7" ht="15.75">
      <c r="A585" s="188" t="s">
        <v>301</v>
      </c>
      <c r="B585" s="189" t="s">
        <v>691</v>
      </c>
      <c r="C585" s="189" t="s">
        <v>429</v>
      </c>
      <c r="D585" s="189" t="s">
        <v>323</v>
      </c>
      <c r="E585" s="189" t="s">
        <v>302</v>
      </c>
      <c r="F585" s="196" t="s">
        <v>298</v>
      </c>
      <c r="G585" s="199">
        <f>G586+G587+G588</f>
        <v>4104.2</v>
      </c>
    </row>
    <row r="586" spans="1:7" ht="47.25">
      <c r="A586" s="192" t="s">
        <v>303</v>
      </c>
      <c r="B586" s="193" t="s">
        <v>691</v>
      </c>
      <c r="C586" s="193" t="s">
        <v>429</v>
      </c>
      <c r="D586" s="193" t="s">
        <v>323</v>
      </c>
      <c r="E586" s="193" t="s">
        <v>302</v>
      </c>
      <c r="F586" s="194" t="s">
        <v>304</v>
      </c>
      <c r="G586" s="195">
        <v>3368.9</v>
      </c>
    </row>
    <row r="587" spans="1:7" ht="47.25">
      <c r="A587" s="192" t="s">
        <v>305</v>
      </c>
      <c r="B587" s="193" t="s">
        <v>691</v>
      </c>
      <c r="C587" s="193" t="s">
        <v>429</v>
      </c>
      <c r="D587" s="193" t="s">
        <v>323</v>
      </c>
      <c r="E587" s="193" t="s">
        <v>302</v>
      </c>
      <c r="F587" s="194" t="s">
        <v>306</v>
      </c>
      <c r="G587" s="195">
        <v>731.9</v>
      </c>
    </row>
    <row r="588" spans="1:7" ht="21" customHeight="1">
      <c r="A588" s="192" t="s">
        <v>307</v>
      </c>
      <c r="B588" s="193" t="s">
        <v>691</v>
      </c>
      <c r="C588" s="193" t="s">
        <v>429</v>
      </c>
      <c r="D588" s="193" t="s">
        <v>323</v>
      </c>
      <c r="E588" s="193" t="s">
        <v>302</v>
      </c>
      <c r="F588" s="194" t="s">
        <v>308</v>
      </c>
      <c r="G588" s="195">
        <v>3.4</v>
      </c>
    </row>
    <row r="589" spans="1:7" ht="63">
      <c r="A589" s="188" t="s">
        <v>593</v>
      </c>
      <c r="B589" s="189" t="s">
        <v>691</v>
      </c>
      <c r="C589" s="189" t="s">
        <v>429</v>
      </c>
      <c r="D589" s="189" t="s">
        <v>323</v>
      </c>
      <c r="E589" s="189" t="s">
        <v>594</v>
      </c>
      <c r="F589" s="196" t="s">
        <v>298</v>
      </c>
      <c r="G589" s="199">
        <f>G590+G591+G592</f>
        <v>5373.2</v>
      </c>
    </row>
    <row r="590" spans="1:7" ht="31.5">
      <c r="A590" s="192" t="s">
        <v>401</v>
      </c>
      <c r="B590" s="193" t="s">
        <v>691</v>
      </c>
      <c r="C590" s="193" t="s">
        <v>429</v>
      </c>
      <c r="D590" s="193" t="s">
        <v>323</v>
      </c>
      <c r="E590" s="193" t="s">
        <v>594</v>
      </c>
      <c r="F590" s="194" t="s">
        <v>402</v>
      </c>
      <c r="G590" s="195">
        <v>4774.9</v>
      </c>
    </row>
    <row r="591" spans="1:7" ht="47.25">
      <c r="A591" s="192" t="s">
        <v>305</v>
      </c>
      <c r="B591" s="193" t="s">
        <v>691</v>
      </c>
      <c r="C591" s="193" t="s">
        <v>429</v>
      </c>
      <c r="D591" s="193" t="s">
        <v>323</v>
      </c>
      <c r="E591" s="193" t="s">
        <v>594</v>
      </c>
      <c r="F591" s="194" t="s">
        <v>306</v>
      </c>
      <c r="G591" s="195">
        <v>592.8</v>
      </c>
    </row>
    <row r="592" spans="1:7" ht="22.5" customHeight="1">
      <c r="A592" s="192" t="s">
        <v>307</v>
      </c>
      <c r="B592" s="193" t="s">
        <v>691</v>
      </c>
      <c r="C592" s="193" t="s">
        <v>429</v>
      </c>
      <c r="D592" s="193" t="s">
        <v>323</v>
      </c>
      <c r="E592" s="193" t="s">
        <v>594</v>
      </c>
      <c r="F592" s="194" t="s">
        <v>308</v>
      </c>
      <c r="G592" s="195">
        <v>5.5</v>
      </c>
    </row>
    <row r="593" spans="1:7" ht="47.25">
      <c r="A593" s="188" t="s">
        <v>549</v>
      </c>
      <c r="B593" s="189" t="s">
        <v>691</v>
      </c>
      <c r="C593" s="189" t="s">
        <v>429</v>
      </c>
      <c r="D593" s="189" t="s">
        <v>323</v>
      </c>
      <c r="E593" s="189" t="s">
        <v>550</v>
      </c>
      <c r="F593" s="196" t="s">
        <v>298</v>
      </c>
      <c r="G593" s="199">
        <f>G594+G595+G596</f>
        <v>3166.0000000000005</v>
      </c>
    </row>
    <row r="594" spans="1:7" ht="31.5">
      <c r="A594" s="192" t="s">
        <v>401</v>
      </c>
      <c r="B594" s="193" t="s">
        <v>691</v>
      </c>
      <c r="C594" s="193" t="s">
        <v>429</v>
      </c>
      <c r="D594" s="193" t="s">
        <v>323</v>
      </c>
      <c r="E594" s="193" t="s">
        <v>550</v>
      </c>
      <c r="F594" s="194" t="s">
        <v>402</v>
      </c>
      <c r="G594" s="195">
        <v>3137.3</v>
      </c>
    </row>
    <row r="595" spans="1:7" ht="47.25">
      <c r="A595" s="192" t="s">
        <v>305</v>
      </c>
      <c r="B595" s="193" t="s">
        <v>691</v>
      </c>
      <c r="C595" s="193" t="s">
        <v>429</v>
      </c>
      <c r="D595" s="193" t="s">
        <v>323</v>
      </c>
      <c r="E595" s="193" t="s">
        <v>550</v>
      </c>
      <c r="F595" s="194" t="s">
        <v>306</v>
      </c>
      <c r="G595" s="195">
        <v>25.8</v>
      </c>
    </row>
    <row r="596" spans="1:7" ht="31.5">
      <c r="A596" s="192" t="s">
        <v>307</v>
      </c>
      <c r="B596" s="193" t="s">
        <v>691</v>
      </c>
      <c r="C596" s="193" t="s">
        <v>429</v>
      </c>
      <c r="D596" s="193" t="s">
        <v>323</v>
      </c>
      <c r="E596" s="193" t="s">
        <v>550</v>
      </c>
      <c r="F596" s="194" t="s">
        <v>308</v>
      </c>
      <c r="G596" s="195">
        <v>2.9</v>
      </c>
    </row>
    <row r="597" spans="1:7" ht="21" customHeight="1">
      <c r="A597" s="184" t="s">
        <v>717</v>
      </c>
      <c r="B597" s="230"/>
      <c r="C597" s="230"/>
      <c r="D597" s="230"/>
      <c r="E597" s="231"/>
      <c r="F597" s="230"/>
      <c r="G597" s="187">
        <f>G9+G21+G149+G163+G187+G196+G293+G304+G358+G383+G527</f>
        <v>1967336.5000000002</v>
      </c>
    </row>
  </sheetData>
  <sheetProtection/>
  <mergeCells count="5">
    <mergeCell ref="D1:F1"/>
    <mergeCell ref="D2:G2"/>
    <mergeCell ref="D3:F3"/>
    <mergeCell ref="A5:G5"/>
    <mergeCell ref="D6:E6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7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104.625" style="0" customWidth="1"/>
    <col min="3" max="3" width="13.625" style="262" customWidth="1"/>
  </cols>
  <sheetData>
    <row r="1" spans="1:3" ht="16.5">
      <c r="A1" s="257"/>
      <c r="B1" s="258" t="s">
        <v>762</v>
      </c>
      <c r="C1" s="258"/>
    </row>
    <row r="2" spans="1:3" ht="30.75" customHeight="1">
      <c r="A2" s="259"/>
      <c r="B2" s="260" t="s">
        <v>763</v>
      </c>
      <c r="C2" s="260"/>
    </row>
    <row r="3" spans="1:3" ht="23.25" customHeight="1">
      <c r="A3" s="259"/>
      <c r="B3" s="260" t="s">
        <v>720</v>
      </c>
      <c r="C3" s="260"/>
    </row>
    <row r="4" spans="1:2" ht="27.75" customHeight="1">
      <c r="A4" s="261" t="s">
        <v>764</v>
      </c>
      <c r="B4" s="261"/>
    </row>
    <row r="5" spans="1:2" ht="18.75" customHeight="1">
      <c r="A5" s="261" t="s">
        <v>765</v>
      </c>
      <c r="B5" s="261"/>
    </row>
    <row r="6" spans="1:3" ht="15.75" customHeight="1">
      <c r="A6" s="263"/>
      <c r="B6" s="263"/>
      <c r="C6" s="264" t="s">
        <v>201</v>
      </c>
    </row>
    <row r="7" spans="1:3" ht="45" customHeight="1">
      <c r="A7" s="265" t="s">
        <v>766</v>
      </c>
      <c r="B7" s="265" t="s">
        <v>767</v>
      </c>
      <c r="C7" s="266" t="s">
        <v>768</v>
      </c>
    </row>
    <row r="8" spans="1:3" ht="12.75" customHeight="1">
      <c r="A8" s="182">
        <v>1</v>
      </c>
      <c r="B8" s="267">
        <v>2</v>
      </c>
      <c r="C8" s="242">
        <v>3</v>
      </c>
    </row>
    <row r="9" spans="1:3" ht="17.25" customHeight="1">
      <c r="A9" s="268"/>
      <c r="B9" s="269" t="s">
        <v>769</v>
      </c>
      <c r="C9" s="270"/>
    </row>
    <row r="10" spans="1:3" ht="30">
      <c r="A10" s="271" t="s">
        <v>770</v>
      </c>
      <c r="B10" s="272" t="s">
        <v>771</v>
      </c>
      <c r="C10" s="273">
        <f>C11</f>
        <v>9406.3</v>
      </c>
    </row>
    <row r="11" spans="1:3" ht="16.5" customHeight="1">
      <c r="A11" s="271"/>
      <c r="B11" s="272" t="s">
        <v>772</v>
      </c>
      <c r="C11" s="274">
        <v>9406.3</v>
      </c>
    </row>
    <row r="12" spans="1:3" ht="30">
      <c r="A12" s="271" t="s">
        <v>773</v>
      </c>
      <c r="B12" s="272" t="s">
        <v>774</v>
      </c>
      <c r="C12" s="274">
        <v>150</v>
      </c>
    </row>
    <row r="13" spans="1:3" ht="15.75" customHeight="1">
      <c r="A13" s="271"/>
      <c r="B13" s="272" t="s">
        <v>775</v>
      </c>
      <c r="C13" s="274">
        <v>150</v>
      </c>
    </row>
    <row r="14" spans="1:3" ht="29.25" customHeight="1">
      <c r="A14" s="271" t="s">
        <v>776</v>
      </c>
      <c r="B14" s="272" t="s">
        <v>777</v>
      </c>
      <c r="C14" s="274">
        <v>50</v>
      </c>
    </row>
    <row r="15" spans="1:3" ht="19.5" customHeight="1">
      <c r="A15" s="271"/>
      <c r="B15" s="272" t="s">
        <v>778</v>
      </c>
      <c r="C15" s="274">
        <v>50</v>
      </c>
    </row>
    <row r="16" spans="1:3" ht="30.75" customHeight="1">
      <c r="A16" s="271" t="s">
        <v>779</v>
      </c>
      <c r="B16" s="275" t="s">
        <v>780</v>
      </c>
      <c r="C16" s="274">
        <v>540</v>
      </c>
    </row>
    <row r="17" spans="1:3" ht="16.5" customHeight="1">
      <c r="A17" s="271"/>
      <c r="B17" s="275" t="s">
        <v>443</v>
      </c>
      <c r="C17" s="274">
        <v>540</v>
      </c>
    </row>
    <row r="18" spans="1:3" ht="32.25" customHeight="1">
      <c r="A18" s="271" t="s">
        <v>781</v>
      </c>
      <c r="B18" s="276" t="s">
        <v>782</v>
      </c>
      <c r="C18" s="273">
        <f>C19+C20</f>
        <v>8636.1</v>
      </c>
    </row>
    <row r="19" spans="1:3" ht="19.5" customHeight="1">
      <c r="A19" s="271"/>
      <c r="B19" s="277" t="s">
        <v>417</v>
      </c>
      <c r="C19" s="273">
        <f>9667.3-1887.4</f>
        <v>7779.9</v>
      </c>
    </row>
    <row r="20" spans="1:3" ht="16.5" customHeight="1">
      <c r="A20" s="271"/>
      <c r="B20" s="272" t="s">
        <v>411</v>
      </c>
      <c r="C20" s="274">
        <v>856.2</v>
      </c>
    </row>
    <row r="21" spans="1:3" ht="16.5" customHeight="1">
      <c r="A21" s="271" t="s">
        <v>783</v>
      </c>
      <c r="B21" s="278" t="s">
        <v>784</v>
      </c>
      <c r="C21" s="273">
        <f>C22</f>
        <v>11213.1</v>
      </c>
    </row>
    <row r="22" spans="1:3" ht="16.5" customHeight="1">
      <c r="A22" s="271"/>
      <c r="B22" s="279" t="s">
        <v>785</v>
      </c>
      <c r="C22" s="273">
        <v>11213.1</v>
      </c>
    </row>
    <row r="23" spans="1:3" ht="16.5" customHeight="1">
      <c r="A23" s="271" t="s">
        <v>786</v>
      </c>
      <c r="B23" s="279" t="s">
        <v>787</v>
      </c>
      <c r="C23" s="273">
        <f>C24</f>
        <v>4796.6</v>
      </c>
    </row>
    <row r="24" spans="1:3" ht="16.5" customHeight="1">
      <c r="A24" s="271"/>
      <c r="B24" s="279" t="s">
        <v>788</v>
      </c>
      <c r="C24" s="273">
        <v>4796.6</v>
      </c>
    </row>
    <row r="25" spans="1:3" ht="16.5" customHeight="1">
      <c r="A25" s="271" t="s">
        <v>789</v>
      </c>
      <c r="B25" s="280" t="s">
        <v>790</v>
      </c>
      <c r="C25" s="273">
        <f>C26</f>
        <v>551.5</v>
      </c>
    </row>
    <row r="26" spans="1:3" ht="16.5" customHeight="1">
      <c r="A26" s="271"/>
      <c r="B26" s="280" t="s">
        <v>791</v>
      </c>
      <c r="C26" s="273">
        <v>551.5</v>
      </c>
    </row>
    <row r="27" spans="1:3" ht="20.25" customHeight="1">
      <c r="A27" s="281" t="s">
        <v>792</v>
      </c>
      <c r="B27" s="282"/>
      <c r="C27" s="283">
        <f>C10+C12+C14+C16+C18+C21+C23+C25</f>
        <v>35343.6</v>
      </c>
    </row>
    <row r="28" spans="1:3" ht="31.5" customHeight="1">
      <c r="A28" s="284"/>
      <c r="B28" s="285" t="s">
        <v>793</v>
      </c>
      <c r="C28" s="274"/>
    </row>
    <row r="29" spans="1:3" ht="18" customHeight="1">
      <c r="A29" s="271" t="s">
        <v>794</v>
      </c>
      <c r="B29" s="277" t="s">
        <v>368</v>
      </c>
      <c r="C29" s="286">
        <f>C30</f>
        <v>30026.9</v>
      </c>
    </row>
    <row r="30" spans="1:3" ht="18" customHeight="1">
      <c r="A30" s="271"/>
      <c r="B30" s="277" t="s">
        <v>370</v>
      </c>
      <c r="C30" s="286">
        <v>30026.9</v>
      </c>
    </row>
    <row r="31" spans="1:3" ht="33.75" customHeight="1">
      <c r="A31" s="271" t="s">
        <v>795</v>
      </c>
      <c r="B31" s="276" t="s">
        <v>796</v>
      </c>
      <c r="C31" s="286">
        <f>C32+C33</f>
        <v>15226.7</v>
      </c>
    </row>
    <row r="32" spans="1:3" ht="18" customHeight="1">
      <c r="A32" s="271"/>
      <c r="B32" s="277" t="s">
        <v>797</v>
      </c>
      <c r="C32" s="286">
        <v>13566.5</v>
      </c>
    </row>
    <row r="33" spans="1:3" ht="15.75" customHeight="1">
      <c r="A33" s="271"/>
      <c r="B33" s="275" t="s">
        <v>798</v>
      </c>
      <c r="C33" s="286">
        <v>1660.2</v>
      </c>
    </row>
    <row r="34" spans="1:3" ht="34.5" customHeight="1">
      <c r="A34" s="271" t="s">
        <v>799</v>
      </c>
      <c r="B34" s="275" t="s">
        <v>489</v>
      </c>
      <c r="C34" s="286">
        <f>C35</f>
        <v>818.7</v>
      </c>
    </row>
    <row r="35" spans="1:3" ht="19.5" customHeight="1">
      <c r="A35" s="271"/>
      <c r="B35" s="287" t="s">
        <v>800</v>
      </c>
      <c r="C35" s="274">
        <v>818.7</v>
      </c>
    </row>
    <row r="36" spans="1:3" ht="33" customHeight="1">
      <c r="A36" s="271" t="s">
        <v>801</v>
      </c>
      <c r="B36" s="288" t="s">
        <v>802</v>
      </c>
      <c r="C36" s="286">
        <f>C37</f>
        <v>41.8</v>
      </c>
    </row>
    <row r="37" spans="1:3" ht="18.75" customHeight="1">
      <c r="A37" s="271"/>
      <c r="B37" s="275" t="s">
        <v>803</v>
      </c>
      <c r="C37" s="274">
        <v>41.8</v>
      </c>
    </row>
    <row r="38" spans="1:3" ht="18.75" customHeight="1">
      <c r="A38" s="271" t="s">
        <v>804</v>
      </c>
      <c r="B38" s="275" t="s">
        <v>531</v>
      </c>
      <c r="C38" s="273">
        <f>C39</f>
        <v>8714.9</v>
      </c>
    </row>
    <row r="39" spans="1:3" ht="18.75" customHeight="1">
      <c r="A39" s="271"/>
      <c r="B39" s="275" t="s">
        <v>533</v>
      </c>
      <c r="C39" s="273">
        <v>8714.9</v>
      </c>
    </row>
    <row r="40" spans="1:3" ht="29.25" customHeight="1">
      <c r="A40" s="271" t="s">
        <v>805</v>
      </c>
      <c r="B40" s="275" t="s">
        <v>441</v>
      </c>
      <c r="C40" s="286">
        <f>C41</f>
        <v>1530.9</v>
      </c>
    </row>
    <row r="41" spans="1:3" ht="18.75" customHeight="1">
      <c r="A41" s="271"/>
      <c r="B41" s="275" t="s">
        <v>443</v>
      </c>
      <c r="C41" s="286">
        <v>1530.9</v>
      </c>
    </row>
    <row r="42" spans="1:3" ht="19.5" customHeight="1">
      <c r="A42" s="289"/>
      <c r="B42" s="290" t="s">
        <v>806</v>
      </c>
      <c r="C42" s="283">
        <f>C29+C31+C34+C36+C38+C40</f>
        <v>56359.90000000001</v>
      </c>
    </row>
    <row r="43" spans="1:3" ht="33" customHeight="1">
      <c r="A43" s="291"/>
      <c r="B43" s="265" t="s">
        <v>807</v>
      </c>
      <c r="C43" s="274"/>
    </row>
    <row r="44" spans="1:3" ht="29.25" customHeight="1">
      <c r="A44" s="271" t="s">
        <v>808</v>
      </c>
      <c r="B44" s="272" t="s">
        <v>809</v>
      </c>
      <c r="C44" s="286">
        <f>C45+C46</f>
        <v>45035.9</v>
      </c>
    </row>
    <row r="45" spans="1:3" ht="20.25" customHeight="1">
      <c r="A45" s="271"/>
      <c r="B45" s="272" t="s">
        <v>810</v>
      </c>
      <c r="C45" s="286">
        <v>44541</v>
      </c>
    </row>
    <row r="46" spans="1:3" ht="20.25" customHeight="1">
      <c r="A46" s="271"/>
      <c r="B46" s="279" t="s">
        <v>811</v>
      </c>
      <c r="C46" s="274">
        <v>494.9</v>
      </c>
    </row>
    <row r="47" spans="1:3" ht="39.75" customHeight="1">
      <c r="A47" s="271" t="s">
        <v>812</v>
      </c>
      <c r="B47" s="272" t="s">
        <v>813</v>
      </c>
      <c r="C47" s="286">
        <f>C48</f>
        <v>50</v>
      </c>
    </row>
    <row r="48" spans="1:3" ht="25.5" customHeight="1">
      <c r="A48" s="271"/>
      <c r="B48" s="272" t="s">
        <v>576</v>
      </c>
      <c r="C48" s="274">
        <v>50</v>
      </c>
    </row>
    <row r="49" spans="1:3" ht="35.25" customHeight="1">
      <c r="A49" s="271" t="s">
        <v>814</v>
      </c>
      <c r="B49" s="272" t="s">
        <v>579</v>
      </c>
      <c r="C49" s="286">
        <f>C50</f>
        <v>91.1</v>
      </c>
    </row>
    <row r="50" spans="1:3" ht="25.5" customHeight="1">
      <c r="A50" s="271"/>
      <c r="B50" s="272" t="s">
        <v>581</v>
      </c>
      <c r="C50" s="274">
        <v>91.1</v>
      </c>
    </row>
    <row r="51" spans="1:3" ht="21.75" customHeight="1">
      <c r="A51" s="291"/>
      <c r="B51" s="290" t="s">
        <v>815</v>
      </c>
      <c r="C51" s="283">
        <f>C44+C47+C49</f>
        <v>45177</v>
      </c>
    </row>
    <row r="52" spans="1:3" ht="33" customHeight="1">
      <c r="A52" s="289"/>
      <c r="B52" s="285" t="s">
        <v>816</v>
      </c>
      <c r="C52" s="274"/>
    </row>
    <row r="53" spans="1:3" ht="31.5" customHeight="1">
      <c r="A53" s="271" t="s">
        <v>817</v>
      </c>
      <c r="B53" s="292" t="s">
        <v>818</v>
      </c>
      <c r="C53" s="274">
        <v>111.1</v>
      </c>
    </row>
    <row r="54" spans="1:3" ht="18.75" customHeight="1">
      <c r="A54" s="271"/>
      <c r="B54" s="293" t="s">
        <v>819</v>
      </c>
      <c r="C54" s="274">
        <v>111.1</v>
      </c>
    </row>
    <row r="55" spans="1:3" ht="30">
      <c r="A55" s="271" t="s">
        <v>820</v>
      </c>
      <c r="B55" s="293" t="s">
        <v>602</v>
      </c>
      <c r="C55" s="274">
        <v>300</v>
      </c>
    </row>
    <row r="56" spans="1:3" ht="18.75" customHeight="1">
      <c r="A56" s="271"/>
      <c r="B56" s="293" t="s">
        <v>604</v>
      </c>
      <c r="C56" s="274">
        <v>300</v>
      </c>
    </row>
    <row r="57" spans="1:3" ht="16.5">
      <c r="A57" s="291"/>
      <c r="B57" s="290" t="s">
        <v>821</v>
      </c>
      <c r="C57" s="283">
        <f>C53+C55</f>
        <v>411.1</v>
      </c>
    </row>
    <row r="58" spans="1:3" ht="30.75" customHeight="1">
      <c r="A58" s="289"/>
      <c r="B58" s="294" t="s">
        <v>822</v>
      </c>
      <c r="C58" s="274"/>
    </row>
    <row r="59" spans="1:3" ht="24.75" customHeight="1">
      <c r="A59" s="271" t="s">
        <v>823</v>
      </c>
      <c r="B59" s="278" t="s">
        <v>824</v>
      </c>
      <c r="C59" s="273">
        <f>SUM(C60:C65)</f>
        <v>28223.4</v>
      </c>
    </row>
    <row r="60" spans="1:3" ht="15" customHeight="1">
      <c r="A60" s="271"/>
      <c r="B60" s="278" t="s">
        <v>825</v>
      </c>
      <c r="C60" s="274">
        <v>0</v>
      </c>
    </row>
    <row r="61" spans="1:3" ht="15" customHeight="1">
      <c r="A61" s="271"/>
      <c r="B61" s="295" t="s">
        <v>826</v>
      </c>
      <c r="C61" s="273">
        <v>7219.7</v>
      </c>
    </row>
    <row r="62" spans="1:3" ht="15.75" customHeight="1">
      <c r="A62" s="271"/>
      <c r="B62" s="295" t="s">
        <v>827</v>
      </c>
      <c r="C62" s="274">
        <v>290.5</v>
      </c>
    </row>
    <row r="63" spans="1:3" ht="15.75" customHeight="1">
      <c r="A63" s="271"/>
      <c r="B63" s="295" t="s">
        <v>631</v>
      </c>
      <c r="C63" s="273">
        <f>2550-0.5</f>
        <v>2549.5</v>
      </c>
    </row>
    <row r="64" spans="1:3" ht="18" customHeight="1">
      <c r="A64" s="271"/>
      <c r="B64" s="295" t="s">
        <v>664</v>
      </c>
      <c r="C64" s="274">
        <v>790</v>
      </c>
    </row>
    <row r="65" spans="1:3" ht="16.5" customHeight="1">
      <c r="A65" s="271"/>
      <c r="B65" s="295" t="s">
        <v>424</v>
      </c>
      <c r="C65" s="273">
        <v>17373.7</v>
      </c>
    </row>
    <row r="66" spans="1:3" ht="32.25" customHeight="1">
      <c r="A66" s="271" t="s">
        <v>828</v>
      </c>
      <c r="B66" s="272" t="s">
        <v>809</v>
      </c>
      <c r="C66" s="273">
        <f>C67</f>
        <v>843.2</v>
      </c>
    </row>
    <row r="67" spans="1:3" ht="14.25" customHeight="1">
      <c r="A67" s="271"/>
      <c r="B67" s="279" t="s">
        <v>811</v>
      </c>
      <c r="C67" s="273">
        <v>843.2</v>
      </c>
    </row>
    <row r="68" spans="1:3" ht="28.5" customHeight="1">
      <c r="A68" s="296" t="s">
        <v>829</v>
      </c>
      <c r="B68" s="272" t="s">
        <v>830</v>
      </c>
      <c r="C68" s="273">
        <f>C69</f>
        <v>150</v>
      </c>
    </row>
    <row r="69" spans="1:3" ht="15" customHeight="1">
      <c r="A69" s="296"/>
      <c r="B69" s="272" t="s">
        <v>831</v>
      </c>
      <c r="C69" s="274">
        <v>150</v>
      </c>
    </row>
    <row r="70" spans="1:3" ht="33.75" customHeight="1">
      <c r="A70" s="296" t="s">
        <v>832</v>
      </c>
      <c r="B70" s="272" t="s">
        <v>579</v>
      </c>
      <c r="C70" s="273">
        <f>C71</f>
        <v>98.8</v>
      </c>
    </row>
    <row r="71" spans="1:3" ht="18.75" customHeight="1">
      <c r="A71" s="296"/>
      <c r="B71" s="272" t="s">
        <v>581</v>
      </c>
      <c r="C71" s="274">
        <v>98.8</v>
      </c>
    </row>
    <row r="72" spans="1:3" ht="15.75" customHeight="1">
      <c r="A72" s="289"/>
      <c r="B72" s="290" t="s">
        <v>833</v>
      </c>
      <c r="C72" s="283">
        <f>C59+C66+C68+C70</f>
        <v>29315.4</v>
      </c>
    </row>
    <row r="73" spans="1:3" ht="18.75" customHeight="1">
      <c r="A73" s="289"/>
      <c r="B73" s="285" t="s">
        <v>834</v>
      </c>
      <c r="C73" s="274"/>
    </row>
    <row r="74" spans="1:3" ht="21" customHeight="1">
      <c r="A74" s="271" t="s">
        <v>835</v>
      </c>
      <c r="B74" s="275" t="s">
        <v>836</v>
      </c>
      <c r="C74" s="273">
        <f>C75+C76+C77</f>
        <v>8831.3</v>
      </c>
    </row>
    <row r="75" spans="1:3" ht="21" customHeight="1">
      <c r="A75" s="271"/>
      <c r="B75" s="278" t="s">
        <v>837</v>
      </c>
      <c r="C75" s="273">
        <v>2167.6</v>
      </c>
    </row>
    <row r="76" spans="1:3" ht="15.75" customHeight="1">
      <c r="A76" s="271"/>
      <c r="B76" s="275" t="s">
        <v>697</v>
      </c>
      <c r="C76" s="274">
        <v>701.7</v>
      </c>
    </row>
    <row r="77" spans="1:3" ht="15.75" customHeight="1">
      <c r="A77" s="271"/>
      <c r="B77" s="275" t="s">
        <v>433</v>
      </c>
      <c r="C77" s="274">
        <v>5962</v>
      </c>
    </row>
    <row r="78" spans="1:3" ht="33" customHeight="1">
      <c r="A78" s="271" t="s">
        <v>838</v>
      </c>
      <c r="B78" s="272" t="s">
        <v>579</v>
      </c>
      <c r="C78" s="273">
        <f>C79</f>
        <v>0</v>
      </c>
    </row>
    <row r="79" spans="1:3" ht="17.25" customHeight="1">
      <c r="A79" s="271"/>
      <c r="B79" s="272" t="s">
        <v>581</v>
      </c>
      <c r="C79" s="274">
        <v>0</v>
      </c>
    </row>
    <row r="80" spans="1:3" ht="15.75" customHeight="1">
      <c r="A80" s="289"/>
      <c r="B80" s="290" t="s">
        <v>839</v>
      </c>
      <c r="C80" s="283">
        <f>C74+C78</f>
        <v>8831.3</v>
      </c>
    </row>
    <row r="81" spans="1:3" ht="29.25" customHeight="1">
      <c r="A81" s="271"/>
      <c r="B81" s="110" t="s">
        <v>840</v>
      </c>
      <c r="C81" s="274"/>
    </row>
    <row r="82" spans="1:3" ht="15">
      <c r="A82" s="271" t="s">
        <v>841</v>
      </c>
      <c r="B82" s="279" t="s">
        <v>842</v>
      </c>
      <c r="C82" s="274">
        <v>713.1</v>
      </c>
    </row>
    <row r="83" spans="1:3" ht="15">
      <c r="A83" s="271"/>
      <c r="B83" s="279" t="s">
        <v>843</v>
      </c>
      <c r="C83" s="274">
        <v>713.1</v>
      </c>
    </row>
    <row r="84" spans="1:3" ht="15.75">
      <c r="A84" s="271"/>
      <c r="B84" s="290" t="s">
        <v>844</v>
      </c>
      <c r="C84" s="283">
        <f>C82</f>
        <v>713.1</v>
      </c>
    </row>
    <row r="85" spans="1:3" ht="16.5">
      <c r="A85" s="297"/>
      <c r="B85" s="298" t="s">
        <v>845</v>
      </c>
      <c r="C85" s="299">
        <f>C27+C42+C51+C57+C72+C80+C84</f>
        <v>176151.4</v>
      </c>
    </row>
  </sheetData>
  <sheetProtection/>
  <mergeCells count="6">
    <mergeCell ref="B1:C1"/>
    <mergeCell ref="B2:C2"/>
    <mergeCell ref="B3:C3"/>
    <mergeCell ref="A4:B4"/>
    <mergeCell ref="A5:B5"/>
    <mergeCell ref="A27:B27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2015-07-20T00:43:12Z</dcterms:created>
  <dcterms:modified xsi:type="dcterms:W3CDTF">2015-07-20T00:45:44Z</dcterms:modified>
  <cp:category/>
  <cp:version/>
  <cp:contentType/>
  <cp:contentStatus/>
</cp:coreProperties>
</file>