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50" windowHeight="8220" tabRatio="883" activeTab="9"/>
  </bookViews>
  <sheets>
    <sheet name="прил1" sheetId="1" r:id="rId1"/>
    <sheet name="прил2" sheetId="2" r:id="rId2"/>
    <sheet name="прил2,1" sheetId="3" r:id="rId3"/>
    <sheet name="прил3" sheetId="4" r:id="rId4"/>
    <sheet name="прил4" sheetId="5" r:id="rId5"/>
    <sheet name="прил4,1" sheetId="6" r:id="rId6"/>
    <sheet name="прил6" sheetId="7" r:id="rId7"/>
    <sheet name="прил7" sheetId="8" r:id="rId8"/>
    <sheet name="прил8" sheetId="9" r:id="rId9"/>
    <sheet name="прил10" sheetId="10" r:id="rId10"/>
  </sheets>
  <definedNames>
    <definedName name="_xlnm.Print_Titles" localSheetId="0">'прил1'!$13:$14</definedName>
    <definedName name="_xlnm.Print_Titles" localSheetId="1">'прил2'!$9:$9</definedName>
    <definedName name="_xlnm.Print_Titles" localSheetId="2">'прил2,1'!$9:$9</definedName>
    <definedName name="_xlnm.Print_Titles" localSheetId="4">'прил4'!$11:$11</definedName>
    <definedName name="_xlnm.Print_Titles" localSheetId="5">'прил4,1'!$10:$10</definedName>
    <definedName name="_xlnm.Print_Titles" localSheetId="6">'прил6'!$9:$9</definedName>
  </definedNames>
  <calcPr fullCalcOnLoad="1"/>
</workbook>
</file>

<file path=xl/sharedStrings.xml><?xml version="1.0" encoding="utf-8"?>
<sst xmlns="http://schemas.openxmlformats.org/spreadsheetml/2006/main" count="6530" uniqueCount="1046">
  <si>
    <t>Наименование показателей</t>
  </si>
  <si>
    <t>НАЛОГОВЫЕ ДОХОДЫ</t>
  </si>
  <si>
    <t>НАЛОГИ НА ИМУЩЕСТВО</t>
  </si>
  <si>
    <t>Земельный налог</t>
  </si>
  <si>
    <t>НЕНАЛОГОВЫЕ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</si>
  <si>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</si>
  <si>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</si>
  <si>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</si>
  <si>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ПРОЧИЕ НЕНАЛОГОВЫЕ ДОХОДЫ</t>
  </si>
  <si>
    <t>00010102000010000110</t>
  </si>
  <si>
    <t>00010100000000000000</t>
  </si>
  <si>
    <t>00010000000000000000</t>
  </si>
  <si>
    <t>00010500000000000000</t>
  </si>
  <si>
    <t>00010600000000000000</t>
  </si>
  <si>
    <t>00010800000000000000</t>
  </si>
  <si>
    <t>00011100000000000000</t>
  </si>
  <si>
    <t>00011600000000000000</t>
  </si>
  <si>
    <t>00011200000000000000</t>
  </si>
  <si>
    <t>ШТРАФЫ, САНКЦИИ, ВОЗМЕЩЕНИЕ УЩЕРБА</t>
  </si>
  <si>
    <t>ЗАДОЛЖЕННОСТЬ И ПЕРЕРАСЧЕТЫ ПО ОТМЕНЕННЫМ НАЛОГАМ, СБОРАМ И ИНЫМ ОБЯЗАТЕЛЬНЫМ ПЛАТЕЖАМ</t>
  </si>
  <si>
    <t>00010606000000000110</t>
  </si>
  <si>
    <t>НАЛОГИ НА ПРИБЫЛЬ, ДОХОДЫ</t>
  </si>
  <si>
    <t>ДОХОДЫ ОТ ИСПОЛЬЗОВАНИЯ ИМУЩЕСТВА, НАХОДЯЩЕГОСЯ В ГОСУДАРСТВЕННОЙ И МУНИЦИПАЛЬНОЙ СОБСТВЕННОСТИ,  в том числе:</t>
  </si>
  <si>
    <t>ПЛАТЕЖИ ПРИ ПОЛЬЗОВАНИИ ПРИРОДНЫМИ РЕСУРСАМИ</t>
  </si>
  <si>
    <t>ДОХОДЫ ОТ ПРОДАЖИ МАТЕРИАЛЬНЫХ И НЕМАТЕРИАЛЬНЫХ АКТИВОВ</t>
  </si>
  <si>
    <t>00010601020040000110</t>
  </si>
  <si>
    <t>Коды бюджетной                         классификации Российской Федерации</t>
  </si>
  <si>
    <t>00010102010010000110</t>
  </si>
  <si>
    <t>00010102040010000110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</si>
  <si>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  границах  городских  округов, а также средства от продажи права на заключение договоров аренды указанных земельных участков</t>
  </si>
  <si>
    <t>00010606012040000110</t>
  </si>
  <si>
    <t>00010606022040000110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</si>
  <si>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</si>
  <si>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п/п1,п.1,ст.394 НК РФ и применяемым к объектам налогообложения, расположенным в границах городских округов</t>
  </si>
  <si>
    <t>ГОСУДАРСТВЕННАЯ ПОШЛИНА</t>
  </si>
  <si>
    <t>00010803010010000110</t>
  </si>
  <si>
    <t>Государственная пошлина за выдачу разрешения на установку рекламной конструкции</t>
  </si>
  <si>
    <t>00010900000000000000</t>
  </si>
  <si>
    <t>00011105024040000120</t>
  </si>
  <si>
    <t>00011109044040000120</t>
  </si>
  <si>
    <t>00011400000000000000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</si>
  <si>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</si>
  <si>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00011700000000000000</t>
  </si>
  <si>
    <t>00011603010010000140</t>
  </si>
  <si>
    <t>00011603030010000140</t>
  </si>
  <si>
    <t>00011606000010000140</t>
  </si>
  <si>
    <t xml:space="preserve">Денежные взыскания ( 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</si>
  <si>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00011625050010000140</t>
  </si>
  <si>
    <t>00011625060010000140</t>
  </si>
  <si>
    <t xml:space="preserve">Денежные взыскания (штрафы) за нарушение земельного законодательства </t>
  </si>
  <si>
    <t>00011628000010000140</t>
  </si>
  <si>
    <t>Денежные взыскания (штрафы) за нарушение  законодательства, в области обеспечения санитарно-эпидемиологического благополучия человека и законодательства в сфере защиты прав потребителей</t>
  </si>
  <si>
    <t>00011690040040000140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</si>
  <si>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</si>
  <si>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00011300000000000000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</si>
  <si>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   </t>
  </si>
  <si>
    <t>00011633040040000140</t>
  </si>
  <si>
    <t>00011107014040000120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</si>
  <si>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округами. </t>
  </si>
  <si>
    <t>00011406012040000430</t>
  </si>
  <si>
    <t>00011406024040000430</t>
  </si>
  <si>
    <t>Денежные взыскания (штрафы) за нарушение законодательства  в   области  охраны окружающей среды</t>
  </si>
  <si>
    <t>00020200000000000000</t>
  </si>
  <si>
    <t>БЕЗВОЗМЕЗДНЫЕ ПОСТУПЛЕНИЯ</t>
  </si>
  <si>
    <t>00020201001040000151</t>
  </si>
  <si>
    <t xml:space="preserve">Дотации  бюджетам  городских  округов  на выравнивание бюджетной обеспеченности </t>
  </si>
  <si>
    <t>ИТОГО    ДОХОДОВ:</t>
  </si>
  <si>
    <t>ВСЕГО    ДОХОДОВ:</t>
  </si>
  <si>
    <t>00011632000040000140</t>
  </si>
  <si>
    <t>Денежные  взыскания, налагаемые в возмещение  ущерба, причиненного  в результате  незаконного  или нецелевого  использования  бюджетных средств (в части бюджетов городских округов)</t>
  </si>
  <si>
    <t>00011701040040000180</t>
  </si>
  <si>
    <t>Невыясненные поступления, зачисляемые в бюджеты городских округов</t>
  </si>
  <si>
    <t>Налог на прибыль организаций, зачислявшийся до 1 января 2005 года  в местные бюджеты, мобилизуемый на территориях  городских округов</t>
  </si>
  <si>
    <t>00010901020040000110</t>
  </si>
  <si>
    <t>00010904010010000110</t>
  </si>
  <si>
    <t>Налог на имущество предприятий</t>
  </si>
  <si>
    <t>Прочие местные налоги и сборы</t>
  </si>
  <si>
    <t>тыс.руб.</t>
  </si>
  <si>
    <t xml:space="preserve">к решению Белогорского городского                                                  </t>
  </si>
  <si>
    <t xml:space="preserve">Приложение № 1    </t>
  </si>
  <si>
    <t>Совета народных депутатов</t>
  </si>
  <si>
    <t>Доходы от реализации иного имущества, находящегося в собственности городских округов( 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  в части реализации основных средств по указанному имуществу</t>
  </si>
  <si>
    <t>00020203999040000151</t>
  </si>
  <si>
    <t>Субвенции бюджетам  городских округов на организационное обеспечение деятельности  административных  комиссий</t>
  </si>
  <si>
    <t xml:space="preserve">Субвенции бюджетам городских  округов  на финансовое  обеспечение расходов  по воспитанию  и обучению детей-инвалидов в  дошкольных  образовательных  учреждениях </t>
  </si>
  <si>
    <t>00020203021040000151</t>
  </si>
  <si>
    <t>Субвенции   бюджетам  городских  округов  на  ежемесячное  денежное  вознаграждение  за  классное  руководство.</t>
  </si>
  <si>
    <t>Субвенции бюджетам  городских  округов  на организацию  деятельности  комиссий  по делам несовершеннолетних и защите их прав</t>
  </si>
  <si>
    <t>Субвенции бюджетам  городских округов на обеспечение  полномочий по организации и осуществлению деятельности по опеке и попечительству  в отношении  несовершеннолетних лиц</t>
  </si>
  <si>
    <t xml:space="preserve">Денежные взыскания ( штрафы) за административные правонарушения в области налогов и сборов, предусмотренные Кодексом РФ об административных правонарушениях </t>
  </si>
  <si>
    <t>Государственная пошлина по делам, рассматриваемым в судах общей юрисдикции, мировыми судьями (за исключением    Верховного   Суда   Российской Федерации)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</si>
  <si>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</si>
  <si>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Земельный налог, взимаемый по ставкам, установленным в соответствии с п/п 2, п.1, ст. 394 НК РФ и применяемым к объектам налогообложения, расположенным в границах городских округов</t>
  </si>
  <si>
    <t>00010807150011000110</t>
  </si>
  <si>
    <t>Доходы от продажи земельных участков, находящихся в  собственности городских округов ( за исключением земельных участков муниципальных бюджетных и автономных учреждений).</t>
  </si>
  <si>
    <t>00020000000000000000</t>
  </si>
  <si>
    <t>БЕЗВОЗМЕЗДНЫЕ ПОСТУПЛЕНИЯ ОТ ДРУГИХ БЮДЖЕТОВ БЮДЖЕТНОЙ СИСТЕМЫ РОССИЙСКОЙ ФЕДЕРАЦИИ</t>
  </si>
  <si>
    <t>00011105012040000120</t>
  </si>
  <si>
    <t>ДОХОДЫ ОТ ОКАЗАНИЯ ПЛАТНЫХ УСЛУГ (РАБОТ) И КОМПЕНСАЦИИ ЗАТРАТ ГОСУДАРСТВА</t>
  </si>
  <si>
    <t>00011302994040000130</t>
  </si>
  <si>
    <t>Прочие доходы от компенсации затрат бюджетов городских округов</t>
  </si>
  <si>
    <t>00011402043040000410</t>
  </si>
  <si>
    <t>Денежные взыскания ( штрафы) за нарушение законодательства о налогах и сборах, предусмотренные ст.116,118,  119.1 п.1и2 ст.120, ст.125,126,128,129,129.1,132,133,134,135,135.1 НК РФ, а также штрафы, взыскание которых осуществляется  на основании ранее действовавшей ст. 117 НК РФ.</t>
  </si>
  <si>
    <t>00011625000000000140</t>
  </si>
  <si>
    <t>00020203000000000151</t>
  </si>
  <si>
    <t>Субвенции  бюджетам  субъектов РФ и муниципальных образований</t>
  </si>
  <si>
    <t>Прочие  субвенции бюджетам городских округов</t>
  </si>
  <si>
    <t>Единый сельскохозяйственный налог</t>
  </si>
  <si>
    <t>00020203007040000151</t>
  </si>
  <si>
    <t>Плановые назначения на 2012 год</t>
  </si>
  <si>
    <t>00020203026040000151</t>
  </si>
  <si>
    <t>Субвенции бюджетам городских округов  на обеспечение  жилыми помещениями  детей-сирот, детей, оставшихся без попечения родителей, а также  детей, находящихся  под опекой  (попечительством), не имеющих закрепленного жилого  помещения.</t>
  </si>
  <si>
    <t>00020203029040000151</t>
  </si>
  <si>
    <t xml:space="preserve">Субвенции бюджетам городских округов на компенсацию части родительской платы за содержание ребенка в  муниципальных образовательных учреждениях, реализующих основную общеобразовательную программу дошкольного образования.  </t>
  </si>
  <si>
    <t>00020203027040000151</t>
  </si>
  <si>
    <t>Субвенции  бюджетам городских  округов   на содержание ребёнка в семье опекуна и приёмной семье, а также  вознаграждение, причитающееся приемному  родителю.</t>
  </si>
  <si>
    <t xml:space="preserve">Субвенции бюджетам   городских  округов на государственное управление охраной труда на территориях  городских  округов </t>
  </si>
  <si>
    <t>Субвенции бюджетам городских округов  на дополнительные гарантии по социальной поддержке детей-сирот и детей, оставшихся  без попечения родителей.</t>
  </si>
  <si>
    <t>Субвенции бюджетам  городских округов на обеспечение  полномочий по организации и осуществлению деятельности по опеке и попечительству  в отношении  совершеннолетних лиц, признанных  судом недееспособными вследствие психического расстройства или ограниченных  судом в дееспособности вследствие  злоупотребления спиртными напитками и наркотическими  средствами.</t>
  </si>
  <si>
    <t>00020204000000000151</t>
  </si>
  <si>
    <t xml:space="preserve"> Иные  межбюджетные  трансферты</t>
  </si>
  <si>
    <t>00020204025040000151</t>
  </si>
  <si>
    <t>Межбюджетные трансферты, передаваемые  бюджетам городских округов на комплектование книжных фондов библиотек муниципальных образований .</t>
  </si>
  <si>
    <t>00020204999040000151</t>
  </si>
  <si>
    <t>Прочие   межбюджетные трансферты, передаваемые бюджетам городских округов</t>
  </si>
  <si>
    <t xml:space="preserve">Межбюджетные трансферты  бюджетам городских округов  на финансовое обеспечение государственных  гарантий прав граждан на получение  общедоступного и бесплатного дошкольного, общего, дополнительного образования  в   общеобразовательных учреждениях  </t>
  </si>
  <si>
    <t>Доходы местного бюджета на 2012 год</t>
  </si>
  <si>
    <t>00011301994040000130</t>
  </si>
  <si>
    <t>Прочие доходы от  оказания  платных услуг (работ)   получателями средств  бюджетов городских округов</t>
  </si>
  <si>
    <t>00011201010010000120</t>
  </si>
  <si>
    <t>Плата за выбросы загрязняющих веществ в атмосферный воздух стационарными объектами</t>
  </si>
  <si>
    <t>00011201020010000120</t>
  </si>
  <si>
    <t>Плата за выбросы загрязняющих веществ в атмосферный воздух  передвижными объектами</t>
  </si>
  <si>
    <t>00011201030010000120</t>
  </si>
  <si>
    <t>Плата за выбросы загрязняющих веществ в водные объекты</t>
  </si>
  <si>
    <t>00011201040010000120</t>
  </si>
  <si>
    <t>Плата за размещение отходов производства и потребления</t>
  </si>
  <si>
    <t>00011201050010000120</t>
  </si>
  <si>
    <t>Плата за иные виды негативного воздействия  на окружающую среду</t>
  </si>
  <si>
    <t>Налог на доходы физических лиц с доходов, источником которых является  налоговый агент, за исключением доходов, в отношении  которых исчисление  и уплата  налога осуществляются  в соответствии  со статьями  227,227.1 и 228  Налогового кодекса Российской Федерации</t>
  </si>
  <si>
    <t>00010102020010000110</t>
  </si>
  <si>
    <t>Налог  на доходы физических  лиц в виде фиксированных  авансовых платежей с доходов, полученных  физическими 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</si>
  <si>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Денежные взыскания (штрафы) за нарушение законодательства  Российской Федерации о недрах, об особо охраняемых природных территориях, об охране и 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законодательства, в том числе:</t>
  </si>
  <si>
    <t>Субвенции бюджетам городских округов на составление  (изменение) списков кандидатов в присяжные  заседатели федеральных судов общей  юрисдикции в Российской федерации</t>
  </si>
  <si>
    <t>Налог на доходы физических лиц с доходов, полученных от осуществления  деятельности  физическими  лицами, зарегистрированными  в качестве индивидуальных  предпринимателей, нотариусов, занимающихся  частной практикой, адвокатов, учредивших адвокатские кабинеты и других лиц, занимающихся  частной  практикой в соответствии со статьей 227 Налогового кодекса Российской Федерации</t>
  </si>
  <si>
    <t>00010502010020000110</t>
  </si>
  <si>
    <t>00010502020020000110</t>
  </si>
  <si>
    <t>Единый сельскохозяйственный налог (за налоговые периоды, истекшие до 1 января 2011 года)</t>
  </si>
  <si>
    <t>00010503020010000110</t>
  </si>
  <si>
    <t>00010503010010000110</t>
  </si>
  <si>
    <t>00010102030010000110</t>
  </si>
  <si>
    <t>Налог на доходы физических лиц с доходов,  полученных физическими лицами в соответствии  со статьей 228 Налогового кодекса Российской Федерации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</si>
  <si>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</si>
  <si>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</si>
  <si>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00021904000040000151</t>
  </si>
  <si>
    <t>Возврат остатков субсидий, субвенций и иных межбюджетных трансфертов, имеющих целевое назначение, прошлых лет из  бюджетов городских округов</t>
  </si>
  <si>
    <t>Субсидии из областного бюджета</t>
  </si>
  <si>
    <t>Прочие субсидии</t>
  </si>
  <si>
    <t>00020202999000000151</t>
  </si>
  <si>
    <t>00020202999040000151</t>
  </si>
  <si>
    <t>Субсидии бюджетам городских округов  на софинансирование расходов по организации коммунального хозяйства  в части заготовки топлива</t>
  </si>
  <si>
    <t>00010807142010000110</t>
  </si>
  <si>
    <t>Государственная пошлина  за проведение  уполномоченными органами исполнительной  власти субъектов Российской  Федерации государственного технического осмотра, регистрации тракторов, самоходных и иных машин, за выдачу удостоверений тракториста - машиниста (тракториста)</t>
  </si>
  <si>
    <t>Единый налог на вмененный доход для отдельных видов деятельности    ( за налоговые периоды, истекшие до 1 января 2011 года)</t>
  </si>
  <si>
    <t>Доходы, получаемые в виде арендной  платы, а также средства от продажи права на заключение договоров аренды  за земли, находящиеся в собственности городских округов, (за исключением земельных участков муниципальных бюджетных и автономных учреждений).</t>
  </si>
  <si>
    <t>Субсидии бюджетам городских округов на осуществление дорожной деятельности  в отношении автомобильных дорог местного значения и сооружений на них</t>
  </si>
  <si>
    <t>00020202088040004151</t>
  </si>
  <si>
    <t>Субсидии бюджетам городских округов на обеспечение мероприятий по переселению граждан из аварийного жилищного фонда  с учетом необходимости развития малоэтажного жилищного строительства за счет средств, поступивших от государственной корпорации- Фонда содействия реформированию жилищно-коммунального хозяйства</t>
  </si>
  <si>
    <t>00020202089040004151</t>
  </si>
  <si>
    <t>Субсидии бюджетам городских округов на обеспечение мероприятий по переселению граждан из аварийного жилищного фонда  с учетом необходимости развития малоэтажного жилищного строительства за счет средств бюджетов</t>
  </si>
  <si>
    <t>00020202088040001151</t>
  </si>
  <si>
    <t>Субсидии бюджетам городских округов на обеспечение мероприятий по капитальному  ремонту многоквартирных домов за счет средств, поступивших от государственной корпорации- Фонда содействия реформированию жилищно-коммунального хозяйства</t>
  </si>
  <si>
    <t>00020202089040001151</t>
  </si>
  <si>
    <t>Субсидии бюджетам городских округов на обеспечение мероприятий по капитальному  ремонту многоквартирных домов за счет средств бюджетов</t>
  </si>
  <si>
    <t>00020201003040000151</t>
  </si>
  <si>
    <t xml:space="preserve">Дотации  бюджетам  городских  округов  на поддержку мер по обеспечению  сбалансированности бюджетов </t>
  </si>
  <si>
    <t>Субсидии бюджетам городских округов на софинансирование расходов на приобретение, сопровождение, внедрение и развитие программного обеспечения, используемого при организации исполнения местных бюджетов и учета сведений о земельных участках, расположенных в границах муниципальных образований</t>
  </si>
  <si>
    <t>00020202078040004151</t>
  </si>
  <si>
    <t>Субсидии бюджетам городских округов на бюджетные инвестиции для модернизации объектов коммунальной инфраструктуры</t>
  </si>
  <si>
    <t>00020202145040000151</t>
  </si>
  <si>
    <t xml:space="preserve">Субсидии бюджетам городских округов на модернизацию региональных систем общего образования </t>
  </si>
  <si>
    <t>00020202077040000151</t>
  </si>
  <si>
    <t xml:space="preserve">Субсидии бюджетам городских округов на бюджетные  инвестиции в объекты   капитального строительства собственности муниципальных образований </t>
  </si>
  <si>
    <t>Субсидии бюджетам городских округов на софинансирование расходов по совершенствованию организации движения транспортных средств и пешеходов в рамках подпрограммы "Обеспечение безопасности дорожного движения в Амурской области на 2012-2013 годы"</t>
  </si>
  <si>
    <t>Субсидия бюджетам мунципальных образований на софинансирование на реализацию мероприятий "Развитие муниципальных систем образования" ДЦП "Развитие образования Амурской области на 2012-2015 годы"</t>
  </si>
  <si>
    <t>00020202008040000151</t>
  </si>
  <si>
    <t>Субсидии  на реализацию подпрограммы "Обеспечение жильем молодых семей на 2012-2015 годы" долгосрочной целевой программы "Обеспечние жильем и услугами ЖКХ населения Амурской области на 2012-2015 годы"</t>
  </si>
  <si>
    <t>Субсидия бюджетам муниципальных образований на поддержку свиноводства по ДЦП "Развитие сельского хозяйства и региулирования рынка сельскохозяйственной продукции сырья и продовольствия, и социальное развитие села Амурской  области на 2012-2013 годы"</t>
  </si>
  <si>
    <t>Субсидия бюджетам муниципальных образований, отнесенных к монопрофильным, на софинансирование муниципальных программ по поддержке и развитию субъектов малого и среднего предпринимательства</t>
  </si>
  <si>
    <t>24 июля 2012 года  № 59/84</t>
  </si>
  <si>
    <t>Итого  расходов:</t>
  </si>
  <si>
    <t>242</t>
  </si>
  <si>
    <t>452 99  00</t>
  </si>
  <si>
    <t>0909</t>
  </si>
  <si>
    <t>0900</t>
  </si>
  <si>
    <t>014</t>
  </si>
  <si>
    <t>Закупка товаров, работ, услуг в сфере информационно-коммуникационных технологий</t>
  </si>
  <si>
    <t>111</t>
  </si>
  <si>
    <t>Фонд оплаты труда и страховые взносы</t>
  </si>
  <si>
    <t xml:space="preserve">Обеспечение деятельности подведомственных учреждений </t>
  </si>
  <si>
    <t>452 00  00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</si>
  <si>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</si>
  <si>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121</t>
  </si>
  <si>
    <t>002 04 00</t>
  </si>
  <si>
    <t xml:space="preserve">Центральный аппарат </t>
  </si>
  <si>
    <t>002 00 00</t>
  </si>
  <si>
    <t>Руководство и управление в сфере установленных функций органов  местного самоуправления</t>
  </si>
  <si>
    <t>Другие вопросы в области здравоохранения</t>
  </si>
  <si>
    <t>Здравоохранение</t>
  </si>
  <si>
    <t>МУ "Управление здравоохранения Администрации города Белогорск"</t>
  </si>
  <si>
    <t>773 01 00</t>
  </si>
  <si>
    <t>0804</t>
  </si>
  <si>
    <t>0800</t>
  </si>
  <si>
    <t>013</t>
  </si>
  <si>
    <t>Реализация муниципальных программ повышения эффективности бюджетных расходов</t>
  </si>
  <si>
    <t>852</t>
  </si>
  <si>
    <t>452 99 00</t>
  </si>
  <si>
    <t>Уплата прочих налогов, сборов и иных обязательных платежей</t>
  </si>
  <si>
    <t>244</t>
  </si>
  <si>
    <t>Прочая закупка товаров, работ и услуг для муниципальных нужд</t>
  </si>
  <si>
    <t>Обеспечение деятельности (оказание услуг) подведомственных учреждений</t>
  </si>
  <si>
    <t>851</t>
  </si>
  <si>
    <t>Уплата налога на имущество организаций и земельного налога</t>
  </si>
  <si>
    <t>122</t>
  </si>
  <si>
    <t>Иные выплаты персоналу, за исключением фонда оплаты труда</t>
  </si>
  <si>
    <t>Другие вопросы в области культуры, кинематографии</t>
  </si>
  <si>
    <t>622</t>
  </si>
  <si>
    <t>800 20 00</t>
  </si>
  <si>
    <t>0801</t>
  </si>
  <si>
    <t>Субсидии автономным учреждениям на иные цели</t>
  </si>
  <si>
    <t>612</t>
  </si>
  <si>
    <t>Субсидии бюджетным учреждениям на иные цели</t>
  </si>
  <si>
    <t xml:space="preserve">Кредиторская задолженность за 2011 год по ГЦП «Развитие и сохранение культуры и искусства г.Белогорска на 2009-2011 годы»
</t>
  </si>
  <si>
    <t>795 12 00</t>
  </si>
  <si>
    <t>Выполнение функций органами местного самоуправления</t>
  </si>
  <si>
    <t>ГЦП "Энергосбережение и повышение энергетической эффективности на территории  муниципального образования г.Белогорск на 2010-2014 годы"</t>
  </si>
  <si>
    <t>795 20 00</t>
  </si>
  <si>
    <t>ГЦП "Развитие и сохранение культуры и искусства г.Белогорска на 2012-2015 годы"</t>
  </si>
  <si>
    <t>795 00 00</t>
  </si>
  <si>
    <t>Целевые программы муниципальных образований</t>
  </si>
  <si>
    <t>442 99 01</t>
  </si>
  <si>
    <t xml:space="preserve">Кредиторская задолженность за 2011 год 
подведомственных учреждений
</t>
  </si>
  <si>
    <t>611</t>
  </si>
  <si>
    <t>442 99 00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</si>
  <si>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</si>
  <si>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442 00 00</t>
  </si>
  <si>
    <t>Библиотеки</t>
  </si>
  <si>
    <t>441 99 01</t>
  </si>
  <si>
    <t>441 99 00</t>
  </si>
  <si>
    <t>441 00 00</t>
  </si>
  <si>
    <t>Музеи и постоянные выставки</t>
  </si>
  <si>
    <t>440 99 01</t>
  </si>
  <si>
    <t xml:space="preserve">Кредиторская задолженность за 2011 год 
подведомственных учреждений
</t>
  </si>
  <si>
    <t>621</t>
  </si>
  <si>
    <t>440 99 00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</si>
  <si>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</si>
  <si>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440 02 00</t>
  </si>
  <si>
    <t>Комплектование книжных фондов библиотек муниципальных образований и государственных библиотек городов  Москвы и Санкт-Петербурга</t>
  </si>
  <si>
    <t>440 00 00</t>
  </si>
  <si>
    <t>Учреждения культуры и мероприятия в сфере культуры и кинематографии</t>
  </si>
  <si>
    <t>070 05 00</t>
  </si>
  <si>
    <t>Резервные фонды местных администраций</t>
  </si>
  <si>
    <t>Культура</t>
  </si>
  <si>
    <t>Культура, кинематография</t>
  </si>
  <si>
    <t>423 99 00</t>
  </si>
  <si>
    <t>0702</t>
  </si>
  <si>
    <t>0700</t>
  </si>
  <si>
    <t>423 00 00</t>
  </si>
  <si>
    <t>Учреждения по внешкольной работе с детьми</t>
  </si>
  <si>
    <t>Общее образование</t>
  </si>
  <si>
    <t>Образование</t>
  </si>
  <si>
    <t>800 12 00</t>
  </si>
  <si>
    <t>0412</t>
  </si>
  <si>
    <t>0400</t>
  </si>
  <si>
    <t>Кредиторская задолженность за 2011 год по ГЦП "Энергосбережение и повышение энергетической эффективности на территории  муниципального образования г.Белогорск на 2010-2014 годы"</t>
  </si>
  <si>
    <t>800 00 00</t>
  </si>
  <si>
    <t>Кредиторская задолженность за 2011 год по целевым программам муниципального образования</t>
  </si>
  <si>
    <t>608 01 16</t>
  </si>
  <si>
    <t>Субсидии бюджетам муниципальных образований, отнесенных к монопрофильным, на софинансирование муниципальных программ по поддержке и развитию субъектов малого и среднего предпринимательства</t>
  </si>
  <si>
    <t>608 00 00</t>
  </si>
  <si>
    <t>ДЦП "Экономическое развитие и инновационная экономика Амурской области на 2012-2013 годы"</t>
  </si>
  <si>
    <t>Другие вопросы в области национальной экономики</t>
  </si>
  <si>
    <t>Национальная экономика</t>
  </si>
  <si>
    <t>800 06 00</t>
  </si>
  <si>
    <t>0106</t>
  </si>
  <si>
    <t>0100</t>
  </si>
  <si>
    <t>Кредиторская задолженность за 2011 год  по программе «Повышение эффективности бюджетных расходов в муниципальном образовании г. Белогорск на период до 2012 года»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</si>
  <si>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</si>
  <si>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</si>
  <si>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Муниципальное казенное учреждение "Управление культуры Администрации г.Белогорск"</t>
  </si>
  <si>
    <t>800 16 02</t>
  </si>
  <si>
    <t>1101</t>
  </si>
  <si>
    <t>1100</t>
  </si>
  <si>
    <t>012</t>
  </si>
  <si>
    <t>Кредиторская задолженность за 2011 год по подпрограмме  ГЦП "Развитие  физической культуры и спорта на территории  г. Белогорска на 2009-2011 годы"</t>
  </si>
  <si>
    <t>800 16 00</t>
  </si>
  <si>
    <t>Кредиторская задолженность за 2011 год по  ГЦП "Развитие  физической культуры и спорта на территории  г. Белогорска на 2009-2011 годы"</t>
  </si>
  <si>
    <t>795 16  02</t>
  </si>
  <si>
    <t>795 16 02</t>
  </si>
  <si>
    <t>Подпрограмма "Развитие детско-юношеского спорта на территории города Белогорска на 2012-2014 годы"</t>
  </si>
  <si>
    <t>795 16 01</t>
  </si>
  <si>
    <t>Подпрограмма "Развитие массового спорта для  взрослого населения на территории города Белогорска на 2012-2014 годы"</t>
  </si>
  <si>
    <t>795 16 00</t>
  </si>
  <si>
    <t>ГЦП "Развитие  физической культуры и спорта на территории  г. Белогорск на 2012-2014 годы"</t>
  </si>
  <si>
    <t>Физическая культура и спорт</t>
  </si>
  <si>
    <t>313</t>
  </si>
  <si>
    <t>522 06 00</t>
  </si>
  <si>
    <t>1004</t>
  </si>
  <si>
    <t>1000</t>
  </si>
  <si>
    <t>Пособия и компенсации по публичным нормативным обязательствам</t>
  </si>
  <si>
    <t xml:space="preserve"> Дополнительные гарантии по социальной поддержке детей -сирот и детей, оставшихся без попечения родителей</t>
  </si>
  <si>
    <t>522 00 00</t>
  </si>
  <si>
    <t>Финансовое обеспечение расходных обязательств, муниципальных образований , возникающих при выполнении  государственных полномочий Российской Федерации, субъектов Российской Федерации, переданных для осуществления органам  местного самоуправления</t>
  </si>
  <si>
    <t>520 13 02</t>
  </si>
  <si>
    <t>Содержание ребенка в семье опекуна и приемной семье, а также оплата труда приемного родителя за счет средств областного бюджета</t>
  </si>
  <si>
    <t>321</t>
  </si>
  <si>
    <t>520 10 02</t>
  </si>
  <si>
    <t>Пособия и компенсации гражданам и иные социальные выплаты, кроме публичных нормативных обязательств</t>
  </si>
  <si>
    <t xml:space="preserve">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 за счет средств  областного бюджета</t>
  </si>
  <si>
    <t>520 00 00</t>
  </si>
  <si>
    <t>Иные безвозмездные и безвозвратные перечисления</t>
  </si>
  <si>
    <t>Охрана семьи и детства</t>
  </si>
  <si>
    <t>795 15 00</t>
  </si>
  <si>
    <t>1003</t>
  </si>
  <si>
    <t>ГЦП "Меры адресной поддержки  отдельных категорий граждан  г.Белогорска  на 2009 - 2014 годы" (материальная помощь на оздоровление детей)</t>
  </si>
  <si>
    <t>795 00  00</t>
  </si>
  <si>
    <t>Социальное обеспечение населения</t>
  </si>
  <si>
    <t>Социальная политика</t>
  </si>
  <si>
    <t>522 09 02</t>
  </si>
  <si>
    <t>Организация  и осуществление деятельности по опеке и попечительству  в отношении  совершеннолетних лиц, признанных  судом недееспособными вследствие психического расстройства или ограниченных  судом в дееспособности вследствие  злоупотребления спиртными напитками и наркотическими  средствами.</t>
  </si>
  <si>
    <t>522 09 00</t>
  </si>
  <si>
    <t xml:space="preserve">Организация и осуществление деятельности по опеке и попечительству </t>
  </si>
  <si>
    <t>Финансовое обеспечение расходных обязательств муниципальных образований, возникающих при выполнении государственных полномочий Российской Федерации, субъектов  Российской Федерации, переданных для осуществления органам местного самоуправления</t>
  </si>
  <si>
    <t>800 19 09</t>
  </si>
  <si>
    <t>0709</t>
  </si>
  <si>
    <t>Кредиторская задолженность за 2011 год по подпрограмме "Безопасность образовательного учреждения"</t>
  </si>
  <si>
    <t>800 19 06</t>
  </si>
  <si>
    <t>Кредиторская задолженность за 2011 год по подпрограмме "Организация летнего отдыха, оздоровления и занятости детей и подростков"</t>
  </si>
  <si>
    <t>800 19 05</t>
  </si>
  <si>
    <t>Кредиторская задолженность за 2011 год по подпрограмме "Патриотическое воспитание жителей города Белогорска"</t>
  </si>
  <si>
    <t>800 19 04</t>
  </si>
  <si>
    <t>Кредиторская задолженность за 2011 год по подпрограмме  "Одаренные дети"</t>
  </si>
  <si>
    <t>800 19 03</t>
  </si>
  <si>
    <t>Кредиторская задолженность за 2011 год по подпрограмме "Совершенствование организации питания в образовательных учреждениях"</t>
  </si>
  <si>
    <t>800 19 00</t>
  </si>
  <si>
    <t>Кредиторская задолженность за 2011 год по  "ГЦП "Развитие образования г. Белогорск на 2011-2015 годы"</t>
  </si>
  <si>
    <t>795 09 00</t>
  </si>
  <si>
    <t>ГЦП "Профилактика правонарушений  в  г. Белогорск на 2010 -2014 годы"</t>
  </si>
  <si>
    <t>795 04 00</t>
  </si>
  <si>
    <t>ГЦП "Профилактика терроризма и экстремизма на территории муниципального образования г.Белогорск на 2012-2013 годы"</t>
  </si>
  <si>
    <t>795 19 11</t>
  </si>
  <si>
    <t>Подпрограмма "Ремонт зданий образовательных учреждений, сооружений, благоустройство прилегающей территории"</t>
  </si>
  <si>
    <t>795 19 10</t>
  </si>
  <si>
    <t>Подпрограмма "Развитие сети образовательных учреждений"</t>
  </si>
  <si>
    <t>795 19 09</t>
  </si>
  <si>
    <t>Подпрограмма "Безопасность образовательного учреждения"</t>
  </si>
  <si>
    <t>795 19 08</t>
  </si>
  <si>
    <t>Подпрограмма "Лицензирование образовательных учреждений"</t>
  </si>
  <si>
    <t>795 19 07</t>
  </si>
  <si>
    <t>Подпрограмма "Развитие  образования детей -инвалидов"</t>
  </si>
  <si>
    <t>795 19 06</t>
  </si>
  <si>
    <t>323</t>
  </si>
  <si>
    <t>Приобретение товаров, работ, услуг в пользу граждан</t>
  </si>
  <si>
    <t>Подпрограмма "Организация летнего отдыха, оздоровления и занятости детей и подростков"</t>
  </si>
  <si>
    <t>795 19 05</t>
  </si>
  <si>
    <t>Подпрограмма "Патриотическое воспитание жителей города Белогорска"</t>
  </si>
  <si>
    <t>795 19 04</t>
  </si>
  <si>
    <t>Подпрограмма "Одаренные дети"</t>
  </si>
  <si>
    <t>795 19 03</t>
  </si>
  <si>
    <t>Подпрограмма "Совершенствование организации питания в образовательных учреждениях"</t>
  </si>
  <si>
    <t>795 19 02</t>
  </si>
  <si>
    <t>Подпрограмма "Развитие  дошкольного образования"</t>
  </si>
  <si>
    <t>795 19 01</t>
  </si>
  <si>
    <t>Подпрограмма "Развитие инновационной образовательной деятельности"</t>
  </si>
  <si>
    <t>в  том числе подпрограммы:</t>
  </si>
  <si>
    <t>795 19 00</t>
  </si>
  <si>
    <t>ГЦП "Развитие образования г. Белогорск на 2011-2015 годы"</t>
  </si>
  <si>
    <t>522 09 01</t>
  </si>
  <si>
    <t>Организация и осуществление деятельности по опеке и попечительству в отношении  несовершеннолетних лиц</t>
  </si>
  <si>
    <t>112</t>
  </si>
  <si>
    <t>Руководство и управление в сфере установленных функций органов государственной власти субъектов  Российской Федерации  и органов местного самоуправления</t>
  </si>
  <si>
    <t>Другие вопросы в области образования</t>
  </si>
  <si>
    <t>617 00 02</t>
  </si>
  <si>
    <t>0707</t>
  </si>
  <si>
    <t>Развитие системы образования</t>
  </si>
  <si>
    <t>617 00 00</t>
  </si>
  <si>
    <t>ДЦП "Развитие образования Амурской области на 2012-2015 годы"</t>
  </si>
  <si>
    <t>432 99 01</t>
  </si>
  <si>
    <t>Кредиторская задолженность за 2011 год подведомственных учреждений по оздоровлению и отдыху детей, проживающих на территории муниципального образования</t>
  </si>
  <si>
    <t>432 99 00</t>
  </si>
  <si>
    <t>432 00 00</t>
  </si>
  <si>
    <t>Мероприятия по проведению оздоровительной кампании для детей</t>
  </si>
  <si>
    <t>431 01 00</t>
  </si>
  <si>
    <t xml:space="preserve">Проведение мероприятий для детей и молодежи </t>
  </si>
  <si>
    <t>Молодежная политика  и оздоровление детей</t>
  </si>
  <si>
    <t>520 50 00</t>
  </si>
  <si>
    <t>620</t>
  </si>
  <si>
    <t>Субсидии  автономным учреждениям</t>
  </si>
  <si>
    <t>610</t>
  </si>
  <si>
    <t>Субсидии бюджетным учреждениям</t>
  </si>
  <si>
    <t>Обеспечение расходов на реализацию основных общеобразовательных программ в образовательных учреждениях</t>
  </si>
  <si>
    <t>520 09 02</t>
  </si>
  <si>
    <t>Ежемесячное  денежное вознаграждение за классное руководство за счет средств областного бюджета</t>
  </si>
  <si>
    <t>520 09 01</t>
  </si>
  <si>
    <t>Ежемесячное  денежное вознаграждение за классное руководство за счет средств федерального бюджета</t>
  </si>
  <si>
    <t>520 09 00</t>
  </si>
  <si>
    <t xml:space="preserve">Ежемесячное денежное вознаграждение за классное руководство  </t>
  </si>
  <si>
    <t>436 21 01</t>
  </si>
  <si>
    <t xml:space="preserve"> Субсидии автономным учреждениям на иные цели</t>
  </si>
  <si>
    <t xml:space="preserve"> Модернизация региональных систем общего образования  </t>
  </si>
  <si>
    <t>423 99 01</t>
  </si>
  <si>
    <t>Кредиторская задолженность за 2011 год подведомственных учреждений</t>
  </si>
  <si>
    <t>421 99 01</t>
  </si>
  <si>
    <t>421 99 00</t>
  </si>
  <si>
    <t>421 00 00</t>
  </si>
  <si>
    <t>Школы-детские сады, школы начальные, неполные средние и средние</t>
  </si>
  <si>
    <t xml:space="preserve">617 00 01 </t>
  </si>
  <si>
    <t>0701</t>
  </si>
  <si>
    <t xml:space="preserve"> Бюджетные инвестиции в объекты капитального строительства муниципальной собственности в сфере образования</t>
  </si>
  <si>
    <t>522 08 00</t>
  </si>
  <si>
    <t>Финансовое обеспечение расходов по воспитанию и обучению  детей-инвалидов в дошкольных образовательных учреждениях</t>
  </si>
  <si>
    <t>420 99 00</t>
  </si>
  <si>
    <t>420 00 00</t>
  </si>
  <si>
    <t>Детские дошкольные учреждения</t>
  </si>
  <si>
    <t>Дошкольное образование</t>
  </si>
  <si>
    <t>Муниципальное казенное учреждение "Комитет по образованию и делам молодежи Администрации города Белогорск"</t>
  </si>
  <si>
    <t>292 02 00</t>
  </si>
  <si>
    <t>0407</t>
  </si>
  <si>
    <t>011</t>
  </si>
  <si>
    <t>Мероприятия в области охраны, восстановления и использования лесов</t>
  </si>
  <si>
    <t xml:space="preserve">Лесное хозяйство </t>
  </si>
  <si>
    <t>795 18 00</t>
  </si>
  <si>
    <t>0309</t>
  </si>
  <si>
    <t>0300</t>
  </si>
  <si>
    <t>ГЦП "Накопление имущества радиационной, химической, биологической и медицинской  защиты в запасе города Белогорск в период с 2009 по 2021 годы"</t>
  </si>
  <si>
    <t>Целевые программы муниципальных образований, в том числе:</t>
  </si>
  <si>
    <t>302 99 00</t>
  </si>
  <si>
    <t>302 00 00</t>
  </si>
  <si>
    <t>Поисковые и аварийно-спасательные учреждения</t>
  </si>
  <si>
    <t>870</t>
  </si>
  <si>
    <t>Резервные средства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</si>
  <si>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</si>
  <si>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</si>
  <si>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Муниципальное казенное учреждение "Управление по делам  гражданской обороны и чрезвычайным ситуациям города Белогорск"</t>
  </si>
  <si>
    <t>1105</t>
  </si>
  <si>
    <t>010</t>
  </si>
  <si>
    <t>452 00 00</t>
  </si>
  <si>
    <t>Другие вопросы в области  физической культуры и спорта</t>
  </si>
  <si>
    <t>488 99 01</t>
  </si>
  <si>
    <t>1102</t>
  </si>
  <si>
    <t xml:space="preserve">Кредиторская задолженность за 2011 год 
подведомственных учреждений
Кредиторская задолженность за 2011 год 
подведомственных учреждений
</t>
  </si>
  <si>
    <t>488 99 00</t>
  </si>
  <si>
    <t>488 00 00</t>
  </si>
  <si>
    <t>Учреждения осуществляющие функции в области массового спорта, проведения спортивных мероприятий</t>
  </si>
  <si>
    <t>Массовый спорт</t>
  </si>
  <si>
    <t>795 17  00</t>
  </si>
  <si>
    <t>795 17 00</t>
  </si>
  <si>
    <t>ГЦП "Социальное и экономическое развитие с.Низинное муниципального образования г.Белогорск на 2011-2013 годы"</t>
  </si>
  <si>
    <t>795 16  01</t>
  </si>
  <si>
    <t>ГЦП "Развитие физической культуры и спорта на территории  г. Белогорск на 2012-2014 годы"</t>
  </si>
  <si>
    <t xml:space="preserve">Физическая культура </t>
  </si>
  <si>
    <t>Муниципальное казенное учреждение "Управление по физической культуре и спорту Администрации города Белогорск"</t>
  </si>
  <si>
    <t>720 05 00</t>
  </si>
  <si>
    <t>0503</t>
  </si>
  <si>
    <t>0500</t>
  </si>
  <si>
    <t>009</t>
  </si>
  <si>
    <t xml:space="preserve">Прочие мероприятия по благоустройству  городских округов </t>
  </si>
  <si>
    <t>720 00 00</t>
  </si>
  <si>
    <t xml:space="preserve">Мероприятия по благоустройству городских округов </t>
  </si>
  <si>
    <t>Благоустройство</t>
  </si>
  <si>
    <t>Жилищно-коммунальное хозяйство</t>
  </si>
  <si>
    <t>093 99 00</t>
  </si>
  <si>
    <t>0113</t>
  </si>
  <si>
    <t>093 00 00</t>
  </si>
  <si>
    <t>Учреждения по обеспечению хозяйственного обслуживания</t>
  </si>
  <si>
    <t>Другие общегосударственные вопросы</t>
  </si>
  <si>
    <t>Муниципальное казенное учреждение "Служба по обеспечению деятельности органов местного самоуправления" города Белогорск</t>
  </si>
  <si>
    <t>514 01 44</t>
  </si>
  <si>
    <t>1006</t>
  </si>
  <si>
    <t>007</t>
  </si>
  <si>
    <t>Реализация муниципальных функций в области социальной политики</t>
  </si>
  <si>
    <t>Другие вопросы в области социальной политики</t>
  </si>
  <si>
    <t>800 15 00</t>
  </si>
  <si>
    <t>Кредиторская  задолженность за 2011 год по ГЦП" Меры адресной поддержки  отдельных категорий граждан  г.Белогорска  на 2009 - 2014 годы"</t>
  </si>
  <si>
    <t>800 00  00</t>
  </si>
  <si>
    <t>5243004</t>
  </si>
  <si>
    <t>Расходы на ремонт и обеспечение повышения  степени благоустройства жилых домов  ветеранов ВОВ, включая расходы  на строительство  и подключение  систем коммунальной инфраструктуры</t>
  </si>
  <si>
    <t>322</t>
  </si>
  <si>
    <t>800 11  00</t>
  </si>
  <si>
    <t>Субсидия гражданам на приобретение жилья</t>
  </si>
  <si>
    <t>Кредиторская задолженность  за 2011 год по ГЦП "Обеспечение жильем молодых семей г.Белогорска на 2009-2015 годы"</t>
  </si>
  <si>
    <t>810</t>
  </si>
  <si>
    <t>Субсидии юридическим лицам (кроме муниципальных  учреждений) и физическим лицам-производителям товаров, работ, услуг</t>
  </si>
  <si>
    <t>ГЦП "Меры адресной поддержки  отдельных категорий граждан  г.Белогорска  на 2009 - 2014 годы"</t>
  </si>
  <si>
    <t>400 01 00</t>
  </si>
  <si>
    <t>0602</t>
  </si>
  <si>
    <t>0600</t>
  </si>
  <si>
    <t xml:space="preserve">Субсидия бюджетным учреждениям на финансовое обеспечение муниципального задания на оказание муниципальных услуг (выполнения работ) </t>
  </si>
  <si>
    <t>Сбор и удаление твердых отходов</t>
  </si>
  <si>
    <t>Сбор, удаление отходов и очистка сточных вод</t>
  </si>
  <si>
    <t>Охрана окружающей среды</t>
  </si>
  <si>
    <t>801 01 00</t>
  </si>
  <si>
    <t>0505</t>
  </si>
  <si>
    <t>Кредиторская задолженность за 2011 год по Адресной программе  "Капитальный ремонт многоквартирных домов на территории муниципального образования г. Белогорск в 2011 году"</t>
  </si>
  <si>
    <t>801 00 00</t>
  </si>
  <si>
    <t>Кредиторская задолженность за 2011 год по адресным программам муниципального образования</t>
  </si>
  <si>
    <t>795 13 00</t>
  </si>
  <si>
    <t>ГЦП "Чистая вода на 2009-2017 годы"</t>
  </si>
  <si>
    <t>795 08 00</t>
  </si>
  <si>
    <t>ГЦП "Реформирование и модернизация жилищно-коммунального комплекса г. Белогорска на 2009-2015 годы"</t>
  </si>
  <si>
    <t>Другие вопросы в области жилищно-коммунального хозяйства</t>
  </si>
  <si>
    <t>800 17 00</t>
  </si>
  <si>
    <t>Кредиторская задолженность  за 2011 год по ГЦП " Социальное и экономическое развитие  с. Низинное муниципального образования г. Белогорск на 2011-2013 годы"</t>
  </si>
  <si>
    <t>795 14 00</t>
  </si>
  <si>
    <t xml:space="preserve">ГЦП "Развитие наружного освещения города Белогорск  на 2011-2015 годы" </t>
  </si>
  <si>
    <t>720 05 01</t>
  </si>
  <si>
    <t>Кредиторская задолженность  по прочим  мероприятиям  по благоустройству городских округов</t>
  </si>
  <si>
    <t>720 04 00</t>
  </si>
  <si>
    <t>Организация и содержание мест захоронения</t>
  </si>
  <si>
    <t>720 03 00</t>
  </si>
  <si>
    <t>Озеленение</t>
  </si>
  <si>
    <t>720 01 00</t>
  </si>
  <si>
    <t>Уличное освещение</t>
  </si>
  <si>
    <t>6020501</t>
  </si>
  <si>
    <t>0502</t>
  </si>
  <si>
    <t>Подпрограмма "Модернизация коммунальной инфраструктуры Амурской области на 2012-2014 годы"  ДЦП " Обеспечение качественным жильем и услугами ЖКХ населения Амурской области на 2012-2015 годы"</t>
  </si>
  <si>
    <t>524 33 00</t>
  </si>
  <si>
    <t>Расходы по организации коммунального хозяйства в части заготовки топлива</t>
  </si>
  <si>
    <t>351 05 00</t>
  </si>
  <si>
    <t>Субсидии юридическим лицам (кроме муниципальных учреждений) и физическим лицам-производителям товаров, работ, услуг</t>
  </si>
  <si>
    <t>Субсидии на возмещение части затрат на откачку и вывоз жидких нечистот из неканализованного жилищного фонда</t>
  </si>
  <si>
    <t>Коммунальное хозяйство</t>
  </si>
  <si>
    <t>0980201</t>
  </si>
  <si>
    <t>0501</t>
  </si>
  <si>
    <t>Региональная  адресная программа "Капитальный ремонт многоквартирных домов"  за счет средств бюджетов</t>
  </si>
  <si>
    <t>0980101</t>
  </si>
  <si>
    <t xml:space="preserve">Региональная  адресная программа "Капитальный ремонт многоквартирных домов"   за счет средств, поступивших от государственной корпорации - Фонда содействия реформированию жилищно-коммунального хозяйства </t>
  </si>
  <si>
    <t>411</t>
  </si>
  <si>
    <t>0980204</t>
  </si>
  <si>
    <t>Бюджетные инвестиции в объекты муниципальной собственности казенным учреждениям</t>
  </si>
  <si>
    <t>Региональная адресная  программа "Переселение граждан  из аварийного жилищного фонда  с учетом  необходимости развития малоэтажного жилищного строительства за счет средств  бюджетов</t>
  </si>
  <si>
    <t>0980104</t>
  </si>
  <si>
    <t xml:space="preserve">Региональная адресная программа "Переселение граждан  из аварийного жилищного фонда  с учетом 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 </t>
  </si>
  <si>
    <t>800 08 00</t>
  </si>
  <si>
    <t>Кредиторская  задолженность  за 2011 год  по ГЦП "Реформирование и модернизация жилищно-коммунального комплекса г. Белогорска на 2009-2015 годы"</t>
  </si>
  <si>
    <t>796 03 00</t>
  </si>
  <si>
    <t xml:space="preserve">Городская адресная программа " Переселение граждан из аварийного жилищного фонда с учетом необходимости развития малоэтажного жилищного строительства в 2012 году" </t>
  </si>
  <si>
    <t>796 02 00</t>
  </si>
  <si>
    <t xml:space="preserve">Городская адресная программа "Замена лифтов на территории муниципального образования г. Белогорск на 2012-2015 годы" </t>
  </si>
  <si>
    <t>796 01 00</t>
  </si>
  <si>
    <t>Адресная программа  "Капитальный ремонт многоквартирных домов на территории муниципального образования г. Белогорск в 2012 году"</t>
  </si>
  <si>
    <t>796 00 00</t>
  </si>
  <si>
    <t>Адресные программы муниципальных образований, в том числе:</t>
  </si>
  <si>
    <t>795 10 00</t>
  </si>
  <si>
    <t>ГЦП "Переселение граждан из ветхого и аварийного жилищного фонда города Белогорска на 2009-2014 годы"</t>
  </si>
  <si>
    <t>ГЦП "Реформирование и модернизация жилищно-коммунального комплекса г. Белогорска на 2009-2015 годы."</t>
  </si>
  <si>
    <t>360 03 00</t>
  </si>
  <si>
    <t>Мероприятия в области жилищно-коммунального  хозяйства</t>
  </si>
  <si>
    <t>360 00 00</t>
  </si>
  <si>
    <t>Поддержка жилищного хозяйства</t>
  </si>
  <si>
    <t>Жилищное хозяйство</t>
  </si>
  <si>
    <t>800 07 00</t>
  </si>
  <si>
    <t>0409</t>
  </si>
  <si>
    <t>Кредиторская  задолженность  за 2011 год  по ГЦП "Развитие дорожной сети г. Белогорска на 2009-2014 годы"</t>
  </si>
  <si>
    <t>619 00 90</t>
  </si>
  <si>
    <t>ДЦП " Развитие сети автомобильных дорог общего пользования Амурской области в 2010-2015 годах"</t>
  </si>
  <si>
    <t>795 07 00</t>
  </si>
  <si>
    <t>ГЦП "Развитие дорожной сети г. Белогорска на 2009-2014 годы"</t>
  </si>
  <si>
    <t>315 02 44</t>
  </si>
  <si>
    <t>Содержание автомобильных дорог</t>
  </si>
  <si>
    <t>Дорожное хозяйство (дорожные фонды)</t>
  </si>
  <si>
    <t>6180301</t>
  </si>
  <si>
    <t>0408</t>
  </si>
  <si>
    <t>Подпрограмма "Обеспечение безопасности дорожного движения в Амурской области на 2012-2013 годы"  ДЦП "Развитие транспортной системы Амурской области на 2012-2020 годы"</t>
  </si>
  <si>
    <t>317 01 44</t>
  </si>
  <si>
    <t>Субсидия автономному учреждению на иные цели</t>
  </si>
  <si>
    <t>Субсидии на проведение отдельных мероприятий по автомобильному транспорту</t>
  </si>
  <si>
    <t>315 03 44</t>
  </si>
  <si>
    <t xml:space="preserve">Отдельные мероприятия  в области  дорожного хозяйства </t>
  </si>
  <si>
    <t>Транспорт</t>
  </si>
  <si>
    <t>0302</t>
  </si>
  <si>
    <t>Органы внутренних дел</t>
  </si>
  <si>
    <t>Муниципальное казенное учреждение "Управление жилищно-коммунального хозяйства Администрации города Белогорск"</t>
  </si>
  <si>
    <t>795 06 00</t>
  </si>
  <si>
    <t>006</t>
  </si>
  <si>
    <t>Программа повышения эффективности бюджетных расходов в муниципальном образовании г. Белогорск на период до 2012 года</t>
  </si>
  <si>
    <t>002 25 00</t>
  </si>
  <si>
    <t>Руководитель контрольно-счетной палаты муниципального образования и его заместители</t>
  </si>
  <si>
    <t>Контрольно-счетная палата  муниципального образования город Белогорск</t>
  </si>
  <si>
    <t>505 36 02</t>
  </si>
  <si>
    <t>004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</si>
  <si>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за счет средств областного бюджета</t>
  </si>
  <si>
    <t>795 11 00</t>
  </si>
  <si>
    <t>ГЦП "Обеспечение жильем молодых семей г.Белогорска на 2009-2015 годы"</t>
  </si>
  <si>
    <t>602 01 01</t>
  </si>
  <si>
    <t>Мероприятия по обеспечению жильем молодых семей</t>
  </si>
  <si>
    <t xml:space="preserve">100 88 20 </t>
  </si>
  <si>
    <t>Субсидии гражданам на приобретение жилья</t>
  </si>
  <si>
    <t xml:space="preserve"> ДЦП"Обеспечение жильем молодых семей на 2011-2015гг"</t>
  </si>
  <si>
    <t>090 03 00</t>
  </si>
  <si>
    <t xml:space="preserve">в т.ч. субсидия МУП "Белогорсктехинвентаризация " г.Белогорска на проведение технической инвентаризации и изготовление технической документации на объекты, находящиеся в собственности муниципального образования </t>
  </si>
  <si>
    <t>Оценка недвижимости, признание прав и регулирование отношений по муниципальной собственности</t>
  </si>
  <si>
    <t>090 00 00</t>
  </si>
  <si>
    <t>Реализация государственной политики в области приватизации и управления государственной собственностью</t>
  </si>
  <si>
    <t>Муниципальное казенное учреждение "Комитет имущественных отношений Администрации города Белогорск"</t>
  </si>
  <si>
    <t>730</t>
  </si>
  <si>
    <t>065 03 00</t>
  </si>
  <si>
    <t>1301</t>
  </si>
  <si>
    <t>1300</t>
  </si>
  <si>
    <t>003</t>
  </si>
  <si>
    <t>Обслуживание муниципального долга</t>
  </si>
  <si>
    <t>0920000</t>
  </si>
  <si>
    <t>0115</t>
  </si>
  <si>
    <t>Финансовая поддержка на возвратной основе (уменьшение задолженности по бюджетным кредитам)</t>
  </si>
  <si>
    <t>Финансовая поддержка на возвратной основе (увеличение задолженности по бюджетным кредитам)</t>
  </si>
  <si>
    <t>Процентные платежи по муниципальному долгу</t>
  </si>
  <si>
    <t>065 00 00</t>
  </si>
  <si>
    <t>Процентные  платежи по долговым обязательствам</t>
  </si>
  <si>
    <t>Обслуживание государственного внутреннего  и муниципального долга</t>
  </si>
  <si>
    <t>831</t>
  </si>
  <si>
    <t>092 03 08</t>
  </si>
  <si>
    <t>Исполнение судебных  актов Российской Федерации и мировых соглашений по возмещению вреда, причиненного в результате незаконных  действий (бездействия) органов государственной и муниципальной власти, либо должностных лиц этих органов , а также в результате деятельности казенных учреждений</t>
  </si>
  <si>
    <t xml:space="preserve"> Расходы на оплату исполнительных документов по взысканию денежных средств за счет казны муниципального образования</t>
  </si>
  <si>
    <t xml:space="preserve">611 04 02 </t>
  </si>
  <si>
    <t>Создание  информационных систем (подсистем) для планирования бюджетных ассигнований на оказание муниципальных услуг (выполнение работ) с учетом показателей муниципального задания</t>
  </si>
  <si>
    <t>Муниципальное казенное учреждение "Финансовое управление Администрации города Белогорск"</t>
  </si>
  <si>
    <t>457 99 00</t>
  </si>
  <si>
    <t>1202</t>
  </si>
  <si>
    <t>1200</t>
  </si>
  <si>
    <t>002</t>
  </si>
  <si>
    <t>457 00 00</t>
  </si>
  <si>
    <t>Периодические издания, учрежденные органами законодательной и исполнительной  власти</t>
  </si>
  <si>
    <t>Периодическая печать и издательства</t>
  </si>
  <si>
    <t xml:space="preserve"> Средства массовой информации</t>
  </si>
  <si>
    <t>610 00 03</t>
  </si>
  <si>
    <t>Бюджетные инвестиции в объекты капитального строительства муниципальной собственности с сфере физической культуры и спорта</t>
  </si>
  <si>
    <t>610 00 00</t>
  </si>
  <si>
    <t>ДЦП "Развитие физической культуры и спорта на территории Амурской области на 2012-2015 годы"</t>
  </si>
  <si>
    <t>Физическая культура</t>
  </si>
  <si>
    <t>505 36 03</t>
  </si>
  <si>
    <t>Перевод из нежилого в жилое помещение для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за счет средств местного бюджета</t>
  </si>
  <si>
    <t>ГЦП "Меры адресной поддержки отдельных категорий граждан г. Белогорска на 2009-2014 годы"</t>
  </si>
  <si>
    <t>490 06 00</t>
  </si>
  <si>
    <t>1001</t>
  </si>
  <si>
    <t>Пенсии за выслугу лет  муниципальной  службе</t>
  </si>
  <si>
    <t>490 00 00</t>
  </si>
  <si>
    <t>Пенсии</t>
  </si>
  <si>
    <t>Пенсионное обеспечение</t>
  </si>
  <si>
    <t>522 07 00</t>
  </si>
  <si>
    <t>Организация деятельности  комиссий по делам несовершеннолетних и защите их прав</t>
  </si>
  <si>
    <t>102 11 00</t>
  </si>
  <si>
    <t xml:space="preserve">Строительство жилья, инфраструктуры
муниципальной собственности
</t>
  </si>
  <si>
    <t>102 00 00</t>
  </si>
  <si>
    <t>Бюджетные инвестиции в объекты капитального строительства, не включенные в целевые программы</t>
  </si>
  <si>
    <t>098 02 04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</si>
  <si>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</si>
  <si>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098 01 04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</si>
  <si>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 Фонда содействия реформированию жилищно-коммунального хозяйства</t>
  </si>
  <si>
    <t>795 02 00</t>
  </si>
  <si>
    <t>ГЦП "Развитие агропромышленного комплекса муниципального образования г. Белогорск на 2010-2012 годы"</t>
  </si>
  <si>
    <t>795 01 00</t>
  </si>
  <si>
    <t>ГЦП "Создание условий для развития малого и среднего бизнеса в г. Белогорске на 2011-2015 годы"</t>
  </si>
  <si>
    <t>340 03 00</t>
  </si>
  <si>
    <t>Мероприятия по землеустройству и землепользованию</t>
  </si>
  <si>
    <t>340 00 00</t>
  </si>
  <si>
    <t>Реализация государственных функций в области национальной экономики</t>
  </si>
  <si>
    <t>338 99 00</t>
  </si>
  <si>
    <t>338 00 00</t>
  </si>
  <si>
    <t>Мероприятия в области строительства, архитектуры и градостроительства</t>
  </si>
  <si>
    <t>607 04 24</t>
  </si>
  <si>
    <t>0405</t>
  </si>
  <si>
    <t>Расходы на поддержку свиноводства</t>
  </si>
  <si>
    <t>607 04 00</t>
  </si>
  <si>
    <t>Подпрограмма "Развитие сельского хозяйства и регулирование рынков сельскохозяйственной продукции, сырья и продовольствия Амурской области 2009-2012 год период до 2013 года"</t>
  </si>
  <si>
    <t>Сельское хозяйство и рыболовство</t>
  </si>
  <si>
    <t>795 03 00</t>
  </si>
  <si>
    <t>ГЦП "Противодействие злоупотреблению наркотическими средствами и их незаконному обороту на 2010-2014 годы"</t>
  </si>
  <si>
    <t>795 05 00</t>
  </si>
  <si>
    <t>ГЦП "Создание многофункционального центра предоставления государственных и муниципальных услуг в муниципальном образовании г. Белогорск на 2011-2013 годы"</t>
  </si>
  <si>
    <t>522 03 00</t>
  </si>
  <si>
    <t>Организационное обеспечение деятельности административных комиссий</t>
  </si>
  <si>
    <t>522 02 00</t>
  </si>
  <si>
    <t>Государственное управление охраной труда на территориях  муниципальных образований</t>
  </si>
  <si>
    <t>092 99 00</t>
  </si>
  <si>
    <t>092 00 00</t>
  </si>
  <si>
    <t>Реализация государственных функций, связанных с общегосударственным управлением</t>
  </si>
  <si>
    <t>0111</t>
  </si>
  <si>
    <t>070 00 00</t>
  </si>
  <si>
    <t>Резервные фонды</t>
  </si>
  <si>
    <t>020 08 00</t>
  </si>
  <si>
    <t>0107</t>
  </si>
  <si>
    <t>Проведение выборов Главы муниципального образования</t>
  </si>
  <si>
    <t>020 00 00</t>
  </si>
  <si>
    <t>Проведение выборов и референдумов</t>
  </si>
  <si>
    <t>Обеспечение проведение выборов и референдумов</t>
  </si>
  <si>
    <t>001 40 00</t>
  </si>
  <si>
    <t>0105</t>
  </si>
  <si>
    <t xml:space="preserve">Составление (изменение) списков кандидатов в присяжные заседатели федеральных судов общей юрисдикции в Российской федерации </t>
  </si>
  <si>
    <t>001 00 00</t>
  </si>
  <si>
    <t xml:space="preserve">Судебная система </t>
  </si>
  <si>
    <t>0104</t>
  </si>
  <si>
    <t>Функционирование  Правительства  Российской Федерации, высших исполнительных органов  государственной власти субъектов Российской Федерации, местных администраций</t>
  </si>
  <si>
    <t>002 03 00</t>
  </si>
  <si>
    <t>0102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</si>
  <si>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</si>
  <si>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</si>
  <si>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Администрация города Белогорск</t>
  </si>
  <si>
    <t>002 11 00</t>
  </si>
  <si>
    <t>0103</t>
  </si>
  <si>
    <t>001</t>
  </si>
  <si>
    <t>Председатель представительного органа муниципального образования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</si>
  <si>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</si>
  <si>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Совет народных депутатов Белогорского городского самоуправления</t>
  </si>
  <si>
    <t xml:space="preserve">Плановые назначения на 2012 год </t>
  </si>
  <si>
    <t>ВР</t>
  </si>
  <si>
    <t>ЦСР</t>
  </si>
  <si>
    <t>ПР</t>
  </si>
  <si>
    <t>Раз</t>
  </si>
  <si>
    <t>Код главы</t>
  </si>
  <si>
    <t>Наименование</t>
  </si>
  <si>
    <t>Ведомственная структура бюджета на 2012 год</t>
  </si>
  <si>
    <t>24 июля 2012 года № 59/84</t>
  </si>
  <si>
    <t>к решению Белогорского городского Совета народных депутатов</t>
  </si>
  <si>
    <t>Приложение № 4</t>
  </si>
  <si>
    <t>ИТОГО РАСХОДОВ: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</si>
  <si>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</si>
  <si>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</si>
  <si>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Периодическая печать  и издательства</t>
  </si>
  <si>
    <t>СРЕДСТВА МАССОВОЙ ИНФОРМАЦИИ</t>
  </si>
  <si>
    <t>Другие вопросы в области физической культуры и спорта</t>
  </si>
  <si>
    <t>ФИЗИЧЕСКАЯ КУЛЬТУРА  И СПОРТ</t>
  </si>
  <si>
    <t>СОЦИАЛЬНАЯ ПОЛИТИКА</t>
  </si>
  <si>
    <t>ЗДРАВООХРАНЕНИЕ</t>
  </si>
  <si>
    <t xml:space="preserve">Культура </t>
  </si>
  <si>
    <t>КУЛЬТУРА, КИНЕМАТОГРАФИЯ</t>
  </si>
  <si>
    <t>Молодежная политика и оздоровление детей</t>
  </si>
  <si>
    <t>ОБРАЗОВАНИЕ</t>
  </si>
  <si>
    <t xml:space="preserve">Сбор,  удаление отходов и очистка сточных вод </t>
  </si>
  <si>
    <t>ОХРАНА ОКРУЖАЮЩЕЙ СРЕДЫ</t>
  </si>
  <si>
    <t>Другие вопросы  в области жилищно-коммунального хозяйства</t>
  </si>
  <si>
    <t>ЖИЛИЩНО-КОММУНАЛЬНОЕ ХОЗЯЙСТВО</t>
  </si>
  <si>
    <r>
      <t xml:space="preserve">Дорожное хозяйство </t>
    </r>
    <r>
      <rPr>
        <i/>
        <sz val="12"/>
        <color indexed="8"/>
        <rFont val="Times New Roman"/>
        <family val="1"/>
      </rPr>
      <t>(дорожные фонды</t>
    </r>
    <r>
      <rPr>
        <sz val="12"/>
        <color indexed="8"/>
        <rFont val="Times New Roman"/>
        <family val="1"/>
      </rPr>
      <t>)</t>
    </r>
  </si>
  <si>
    <t>Лесное хозяйство</t>
  </si>
  <si>
    <t>НАЦИОНАЛЬНАЯ ЭКОНОМИКА</t>
  </si>
  <si>
    <t xml:space="preserve">НАЦИОНАЛЬНАЯ БЕЗОПАСНОСТЬ И ПРАВООХРАНИТЕЛЬНАЯ ДЕЯТЕЛЬНОСТЬ </t>
  </si>
  <si>
    <t>Судебная система</t>
  </si>
  <si>
    <t>Функционирование высшего должностного лица субъекта РФ и муниципального образования</t>
  </si>
  <si>
    <t>ОБЩЕГОСУДАРСТВЕННЫЕ ВОПРОСЫ</t>
  </si>
  <si>
    <t xml:space="preserve">Плановые назначения на  2012год </t>
  </si>
  <si>
    <t xml:space="preserve">Наименование разделов и подразделов </t>
  </si>
  <si>
    <t>Код</t>
  </si>
  <si>
    <r>
      <t xml:space="preserve">  РАСХОДЫ МЕСТНОГО БЮДЖЕТА  ПО РАЗДЕЛАМ, ПОДРАЗДЕЛАМ ФУНКЦИОНАЛЬНОЙ КЛАССИФИКАЦИИ РАСХОДОВ БЮДЖЕТОВ РОССИЙСКОЙ ФЕДЕРАЦИИ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НА 2012 ГОД</t>
    </r>
  </si>
  <si>
    <t>24 июля 2012 № 59/84</t>
  </si>
  <si>
    <t>к решению Белогорского                   городского Совета народных                 депутатов</t>
  </si>
  <si>
    <t>Приложение № 2</t>
  </si>
  <si>
    <t>Условно утвержденные расходы</t>
  </si>
  <si>
    <t>0000</t>
  </si>
  <si>
    <t xml:space="preserve">Плановые назначения на  2014 год </t>
  </si>
  <si>
    <t xml:space="preserve">Плановые назначения на  2013 год </t>
  </si>
  <si>
    <r>
      <t xml:space="preserve">  РАСХОДЫ МЕСТНОГО БЮДЖЕТА  ПО РАЗДЕЛАМ, ПОДРАЗДЕЛАМ ФУНКЦИОНАЛЬНОЙ КЛАССИФИКАЦИИ РАСХОДОВ БЮДЖЕТОВ РОССИЙСКОЙ ФЕДЕРАЦИИ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НА  ПЛАНОВЫЙ ПЕРИОД 2013 и 2014 ГОДОВ</t>
    </r>
  </si>
  <si>
    <t>Приложение № 2.1</t>
  </si>
  <si>
    <t>Руководство и управление в сфере  установленных функций органов государственной власти субъектов Российской Федерации  и органов местного самоуправления</t>
  </si>
  <si>
    <t>Учреждения культуры и мероприятия в сфере образования</t>
  </si>
  <si>
    <t>Муниципальное казенное учреждение "Управление культуры Администрации г. Белогорск"</t>
  </si>
  <si>
    <t>795 16  00</t>
  </si>
  <si>
    <t>005</t>
  </si>
  <si>
    <t>Социальные выплаты</t>
  </si>
  <si>
    <t>ГЦП" Меры адресной поддержки  отдельных категорий граждан  г.Белогорска  на 2009 - 2014 годы" (материальная помощь на оздоровление детей)</t>
  </si>
  <si>
    <t>Организация  и осуществление и деятельности по и попечительству  в отношении  совершеннолетних лиц, признанных  судом недееспособными вследствие психического расстройства или ограничения  судом в дееспособности вследствие  злоупотребления спиртными напитками и наркотическими  средствами.</t>
  </si>
  <si>
    <t>524 19 03</t>
  </si>
  <si>
    <t>Расходы, связанные с частичной оплатой стоимости путевок для детей работающих граждан в организации отдыха и оздоровления детей в каникулярное время из средств местного бюджета</t>
  </si>
  <si>
    <t>432 99  00</t>
  </si>
  <si>
    <t>Мероприятия по оздоровлению и отдыху детей проживающих на территории муниципального образования</t>
  </si>
  <si>
    <t>Оздоровление детей</t>
  </si>
  <si>
    <t>52050 00</t>
  </si>
  <si>
    <t>423 99  00</t>
  </si>
  <si>
    <t>Субсидииавтономным учреждениямна иные цели</t>
  </si>
  <si>
    <t>Муниципальное казенное учреждение "Комитет по образованию и делам молодежи  Администрации города Белогорск"</t>
  </si>
  <si>
    <t>ГЦП " Накопление имущества радиационной, химической, биологической и медицинской  защиты в запасе городского округа города Белогорск в период с 2009 по 2021 годы"</t>
  </si>
  <si>
    <t>ГЦП "Социальное и экономическое развитие с. Низинное муниципального образования г.Белогорск на 2011-2013 годы"</t>
  </si>
  <si>
    <t>Прочие мероприятия по благоустройству городских округов и поселений</t>
  </si>
  <si>
    <t>Обеспечение деятельности подведомственных учреждений</t>
  </si>
  <si>
    <t>795 15  00</t>
  </si>
  <si>
    <t>ГЦП "Меры адресной поддержки отдельных категорий граждан г.Белогорска на 2009-2014 годы"</t>
  </si>
  <si>
    <t>795 11  00</t>
  </si>
  <si>
    <t>Прочая закупка товаров, работ и услуг для государственных нужд</t>
  </si>
  <si>
    <t>в том числе в части расходов на заготовку топлива м/б</t>
  </si>
  <si>
    <t>ГЦП "Реформирование и модернизация жилищно-коммунального комплекса г. Белогорска на 2009-2015 гг."</t>
  </si>
  <si>
    <t>Закупка товаров, работ услуг, в сфере информационно-телекоммуникационных технологий</t>
  </si>
  <si>
    <t xml:space="preserve">Субсидия бюджетным учреждениям на финансовое обеспечение муниципального задания на оказание государственных услуг (выполнения работ) </t>
  </si>
  <si>
    <t>3510500</t>
  </si>
  <si>
    <t>ГЦП "Развитие дорожной сети г. Белогорска на 2009-2014 гг."</t>
  </si>
  <si>
    <t>000</t>
  </si>
  <si>
    <t>999 00 00</t>
  </si>
  <si>
    <t>00</t>
  </si>
  <si>
    <t/>
  </si>
  <si>
    <t>Выплаты муниципальной доплаты к пенсии</t>
  </si>
  <si>
    <t>Бюджетные инвестициив объектымуниципальной собственности казенным учреждениям</t>
  </si>
  <si>
    <t>020 02 04</t>
  </si>
  <si>
    <t xml:space="preserve">Проведение выборов депутатов городского Совета </t>
  </si>
  <si>
    <t xml:space="preserve">Плановые назначения на 2014 год </t>
  </si>
  <si>
    <t xml:space="preserve">Плановые назначения на 2013 год </t>
  </si>
  <si>
    <t>Ведомственная структура бюджета на плановый период 2013 и 2014 годов</t>
  </si>
  <si>
    <t xml:space="preserve">24 июля 2012 года № 59/84
</t>
  </si>
  <si>
    <t>Приложение № 4.1</t>
  </si>
  <si>
    <t>Источники финансирования дефицита бюджета, всего</t>
  </si>
  <si>
    <t>Уменьшение прочих остатков денежных средств бюджетов городских округов</t>
  </si>
  <si>
    <t>00301050201040000610</t>
  </si>
  <si>
    <t>Уменьшение прочих остатков денежных средств бюджетов</t>
  </si>
  <si>
    <t>00301050201000000610</t>
  </si>
  <si>
    <t>Уменьшение прочих остатков средств бюджетов</t>
  </si>
  <si>
    <t>00301050200000000600</t>
  </si>
  <si>
    <t>Уменьшение остатков средств бюджетов</t>
  </si>
  <si>
    <t>00301050000000000500</t>
  </si>
  <si>
    <t>Увеличение прочих остатков денежных средств бюджетов городских округов</t>
  </si>
  <si>
    <t>00301050201040000510</t>
  </si>
  <si>
    <t>Увеличение прочих остатков денежных средств бюджетов</t>
  </si>
  <si>
    <t>00301050201000000510</t>
  </si>
  <si>
    <t>Увеличение прочих остатков средств бюджетов</t>
  </si>
  <si>
    <t>00301050200000000500</t>
  </si>
  <si>
    <t>Увеличение остатков средств бюджетов</t>
  </si>
  <si>
    <t>Изменение остатков средств на счетах по учету средств бюджета</t>
  </si>
  <si>
    <t>00301050000000000000</t>
  </si>
  <si>
    <t>Погашение бюджетами городских округов  кредитов  от других  бюджетов  бюджетной  системы Российской Федерации в  валюте  Российской   Федерации</t>
  </si>
  <si>
    <t>00301030000040000810</t>
  </si>
  <si>
    <t>Погашение  бюджетных кредитов от  других  бюджетов бюджетной системы Российской  Федерации в  валюте Российской Федерации</t>
  </si>
  <si>
    <t>00301030000000000800</t>
  </si>
  <si>
    <t>Получение  кредитов  от других  бюджетов  бюджетной  системы Российской Федерации   бюджетами городских округов   в  валюте  Российской   Федерации</t>
  </si>
  <si>
    <t>00301030000040000710</t>
  </si>
  <si>
    <t>Получение  бюджетных кредитов от  других  бюджетов бюджетной системы Российской  Федерации в  валюте Российской Федерации</t>
  </si>
  <si>
    <t>00301030000000000700</t>
  </si>
  <si>
    <t>Бюджетные кредиты от других бюджетов бюджетной системы Российской Федерации</t>
  </si>
  <si>
    <t>00301030000000000000</t>
  </si>
  <si>
    <t>Погашение   бюджетами  городских округов  кредитов  от кредитных  организаций  в валюте  Российской Федерации</t>
  </si>
  <si>
    <t>00301020000040000810</t>
  </si>
  <si>
    <t>Погашение  кредитов, предоставленных кредитными организациями в валюте Российской Федерации</t>
  </si>
  <si>
    <t>00301020000000000800</t>
  </si>
  <si>
    <t>Получение   кредитов  от  кредитных  организаций  бюджетами  городских округов    в  валюте  Российской  Федерации</t>
  </si>
  <si>
    <t>00301020000040000710</t>
  </si>
  <si>
    <t>Получение кредитов от кредитных организаций в валюте Российской Федерации</t>
  </si>
  <si>
    <t>00301020000000000700</t>
  </si>
  <si>
    <t>Кредиты кредитных организаций в валюте Российской Федерации</t>
  </si>
  <si>
    <t>00301020000000000000</t>
  </si>
  <si>
    <t>тыс. руб.</t>
  </si>
  <si>
    <t>дефицита местного бюджета  на 2012 год</t>
  </si>
  <si>
    <t>Источники внутреннего финансирования</t>
  </si>
  <si>
    <t>к решению Белогорского городского</t>
  </si>
  <si>
    <t>Приложение № 3</t>
  </si>
  <si>
    <t>Денежные взыскания (штрафы) за нарушение законодательства в  области охраны окружающей среды</t>
  </si>
  <si>
    <t>116 25050 01 0000 140</t>
  </si>
  <si>
    <t>924</t>
  </si>
  <si>
    <t>Министерство  природных  ресурсов  Амурской  области</t>
  </si>
  <si>
    <t>Прочие поступления от денежных взысканий (штрафов) и иных сумм в возмещение ущерба, зачисляемые в бюджеты городских  округов.</t>
  </si>
  <si>
    <t>116  90040 04 0000 140</t>
  </si>
  <si>
    <t>918</t>
  </si>
  <si>
    <t>Министерство здравоохранения Амурской области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</si>
  <si>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</si>
  <si>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116 21040 04 0000 140</t>
  </si>
  <si>
    <t>Федеральная  служба  судебных  приставов</t>
  </si>
  <si>
    <t>Денежные взыскания (штрафы)  за  нарушение  земельного  законодательства</t>
  </si>
  <si>
    <t>116  25060 01  0000 140</t>
  </si>
  <si>
    <t>Федеральная  служба  государственной регистрации, кадастра и картографии</t>
  </si>
  <si>
    <t>192</t>
  </si>
  <si>
    <t>Федеральная  миграционная  служба</t>
  </si>
  <si>
    <t>188</t>
  </si>
  <si>
    <t>Денежные взыскания (штрафы) за  правонарушения в области дорожного движения</t>
  </si>
  <si>
    <t>116 30000 01 0000 140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</si>
  <si>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 этилового спирта, алкогольной, спиртосодержащей и табачной продукции</t>
  </si>
  <si>
    <t>116 08000 01 0000 140</t>
  </si>
  <si>
    <t>116 28000 01 0000 140</t>
  </si>
  <si>
    <t>Государственная  пошлина  за государственную  регистрацию  транспортных  средств и  иные  юридически значимые  действия, связанные   с изменениями  и выдачей  документов  на  транспортные  средства, регистрационных  знаков, водительских удостоверений.</t>
  </si>
  <si>
    <t>108 07140 01  0000 110</t>
  </si>
  <si>
    <t>Министерство  внутренних  дел  Российской  Федерации</t>
  </si>
  <si>
    <t>187</t>
  </si>
  <si>
    <t>Министерство  обороны  Российской     Федерации</t>
  </si>
  <si>
    <t>182</t>
  </si>
  <si>
    <t>116 06000 01 0000 140</t>
  </si>
  <si>
    <t xml:space="preserve">Денежные взыскания ( штрафы) за административные правонарушения в области налогов и сборов предусмотренные Кодексом РФ об административных правонарушениях </t>
  </si>
  <si>
    <t>116 03030 01 0000 140</t>
  </si>
  <si>
    <t>Денежные взыскания ( штрафы) за нарушение законодательства о налогах и сборах, предусмотренные ст.116,118, 119.1 п.1и2 ст.120, ст.125,126,128,129,129.1,132,133,134,135,135.1 НК РФ, а также  штрафы, взыскание которых осуществляется  на основание ранее действовавшей ст. 117 НК РФ.</t>
  </si>
  <si>
    <t>116 03010 01 0000 140</t>
  </si>
  <si>
    <t>Прочие  местные  налоги  и сборы, мобилизуемые  на территориях городских округов.</t>
  </si>
  <si>
    <t>109 07052 04 0000110</t>
  </si>
  <si>
    <t>Налог на рекламу, мобилизуемый  на территориях городских округов.</t>
  </si>
  <si>
    <t>109 07012 04 0000 110</t>
  </si>
  <si>
    <t>Земельный налог (по  обязательствам, возникшим  до 1  января  2006 года), мобилизуемый  на  территориях  городских  округов</t>
  </si>
  <si>
    <t>109 04052 04 0000 110</t>
  </si>
  <si>
    <t>Налог  на  имущество  предприятий</t>
  </si>
  <si>
    <t>109 04010 02 0000 110</t>
  </si>
  <si>
    <t>Налог на прибыль организаций, зачислявшийся до 1 января 2005года в местные бюджеты, мобилизуемый  на территориях  городских  округов.</t>
  </si>
  <si>
    <t>109 01020 04 0000 110</t>
  </si>
  <si>
    <t>Государственная пошлина по делам, рассматриваемым в судах общей юрисдикции, мировыми судьями (за  исключением   Верховного  суда  Российской Федерации)</t>
  </si>
  <si>
    <t>108 03010 01 0000 110</t>
  </si>
  <si>
    <t>Земельный налог,взимаемый по ставкам, установленным в соответствии с п/п 2, п.1, ст. 394 НК РФ и применяемым к объектам налогообложения, расположенным в границах городских округов</t>
  </si>
  <si>
    <t>106 06022 04 0000 110</t>
  </si>
  <si>
    <t>Земельный  налог, взимаемый  по  ставкам, установленным  в  соответствии с п/п1,п.1,ст. 394 НК Рф и применяемым  к  объектам  налогооблажения, расположенным  в  границах  городских  округов.</t>
  </si>
  <si>
    <t xml:space="preserve">106 06012 04 0000 110 </t>
  </si>
  <si>
    <t>Налог  на  имущество  физических  лиц, взимаемый  по  ставкам, применяемым  к  объектам  налогооблажения, расположенным  в  границах  городских  округов</t>
  </si>
  <si>
    <t xml:space="preserve">106 01020 04 0000 110 </t>
  </si>
  <si>
    <t>Единый  сельскохозяйственный  налог (за налоговые периоды, истекшие до 1 января 2011 года).</t>
  </si>
  <si>
    <t xml:space="preserve">106 03020 01 0000 110 </t>
  </si>
  <si>
    <t>Единый  сельскохозяйственный  налог</t>
  </si>
  <si>
    <t xml:space="preserve">105 03010 01 0000 110 </t>
  </si>
  <si>
    <t>Единый  налог  на  вменненый  доход для  отдельных  видов  деятельности (за налоговые периоды,  истекшие  до 1 января 2011 года).</t>
  </si>
  <si>
    <t xml:space="preserve">105 02020 02 0000 110 </t>
  </si>
  <si>
    <t>Единый  налог  на  вменненый  доход для  отдельных  видов  деятельности</t>
  </si>
  <si>
    <t xml:space="preserve">105 02010 02 0000 110 </t>
  </si>
  <si>
    <t>Налог  на  доходы  физических  лиц</t>
  </si>
  <si>
    <t xml:space="preserve">101 02000 01 0000 110 </t>
  </si>
  <si>
    <t>Федеральная  налоговая  служба</t>
  </si>
  <si>
    <t>177</t>
  </si>
  <si>
    <t>Министерство  РФ  по  делам  гражданской  обороны, чрезвычайным  ситуациям  и  ликвидации  последствий  стихийных  бедствий</t>
  </si>
  <si>
    <t>Денежные   взыскания  (штрафы)  за  нарушение  законодательства  Российской  Федерации  о  размещении  заказов  на  поставки  товаров, выполнение  работ, оказание  услуг  для  нужд  городских  округов</t>
  </si>
  <si>
    <t>116  33040 04 0000 140</t>
  </si>
  <si>
    <t>161</t>
  </si>
  <si>
    <t>Федеральная  антимонопольная  служба</t>
  </si>
  <si>
    <t>150</t>
  </si>
  <si>
    <t>Федеральная  служба  по  труду  и  занятости</t>
  </si>
  <si>
    <t>Денежные взыскания (штрафы) за нарушение  законодательства  в области обеспечения санитарно-эпидемиологического благополучия человека и законодательства в сфере защиты прав потребителей</t>
  </si>
  <si>
    <t>141</t>
  </si>
  <si>
    <t>Федеральная   служба  по  надзору  в  сфере  защиты  прав  потребителей  и  благополучия человека</t>
  </si>
  <si>
    <t>117</t>
  </si>
  <si>
    <t>Инспекция  государственного  строительного  надзора  Амурской области</t>
  </si>
  <si>
    <t>116</t>
  </si>
  <si>
    <t>Государственная  жилищная  инспекция   Амурской области</t>
  </si>
  <si>
    <t>Денежные взыскания (штрафы)  за правонарушения в области дорожного движения</t>
  </si>
  <si>
    <t>116  30000 01 0000 140</t>
  </si>
  <si>
    <t>106</t>
  </si>
  <si>
    <t>Федеральная  служба  по  надзору  в  сфере  транспорта</t>
  </si>
  <si>
    <t>096</t>
  </si>
  <si>
    <t>Федеральная служба  по надзору в сфере связи, информационных  технологий и массовых коммуникаций</t>
  </si>
  <si>
    <t>081</t>
  </si>
  <si>
    <t>Денежные взыскания (штрафы)  за  нарушение    законодательства  об охране  и  использовании  животного  мира</t>
  </si>
  <si>
    <t>116  25030 01  0000 140</t>
  </si>
  <si>
    <t>Федеральная  служба  по  ветеринарному и  фитосанитарному  надзору</t>
  </si>
  <si>
    <t>116 25030 01 0000 140</t>
  </si>
  <si>
    <t>076</t>
  </si>
  <si>
    <t>Федеральное  агенство  по  рыболовству</t>
  </si>
  <si>
    <t>060</t>
  </si>
  <si>
    <t>Федеральная  служба  по  надзору  в  сфере  здравоохранения  и  социального  развития</t>
  </si>
  <si>
    <t>048</t>
  </si>
  <si>
    <t>Плата за негативное воздействие на окружающую среду</t>
  </si>
  <si>
    <t>112 01000 01 0000 120</t>
  </si>
  <si>
    <t>Федеральная служба  по надзору  в сфере природопользования</t>
  </si>
  <si>
    <t>019</t>
  </si>
  <si>
    <t>Государственная  пошлина  за государственную  регистрацию  транспортных  средств и  иные  юридически значимые  действия, связанные   с изменениями  и выдачей  документов  на  транспортные  средства,  регистрационных  знаков, водительских удостоверений</t>
  </si>
  <si>
    <t>Государственная  инспекция  по  надзору   за  техническим   состояниям  самоходных  машин  и  других  видов  техники  Амурской  области (Гостехнадзор)</t>
  </si>
  <si>
    <t>доходов  местного  бюджета</t>
  </si>
  <si>
    <t>главного  администратора  доходов</t>
  </si>
  <si>
    <t>Наименование  главного  администратора   доходов   местного  бюджета</t>
  </si>
  <si>
    <t>Код   бюджетной  классификации  Российской  Федерации</t>
  </si>
  <si>
    <t>Перечень  и  коды  главных  администраторов доходов  местного  бюджета- органов    государственной  власти ( органов  государственной  власти  Российской  Федерации, органов государственной  власти  субъекта  Российской  Федерации), а  также  закрепляемые  за  ними виды (подвиды)  доходов  местного  бюджета  на  2012 -2014 годы.</t>
  </si>
  <si>
    <r>
      <rPr>
        <b/>
        <sz val="13"/>
        <rFont val="Times New Roman"/>
        <family val="1"/>
      </rPr>
      <t xml:space="preserve">Приложение № 6  </t>
    </r>
    <r>
      <rPr>
        <sz val="13"/>
        <rFont val="Times New Roman"/>
        <family val="1"/>
      </rPr>
      <t xml:space="preserve">                                                                   
</t>
    </r>
  </si>
  <si>
    <t>ВСЕГО:</t>
  </si>
  <si>
    <t>Итого по разделу 9:</t>
  </si>
  <si>
    <t>"Программа повышения эффективности бюджетных расходов в муниципальном образовании г. Белогорск на период  до 2012 года"</t>
  </si>
  <si>
    <t>9.1.</t>
  </si>
  <si>
    <t>9. Контрольно-счетная палата муниципального образования город Белогорск</t>
  </si>
  <si>
    <t>Итого по разделу 8:</t>
  </si>
  <si>
    <t>8.1.</t>
  </si>
  <si>
    <t>8. Муниципальное казенное учреждение "Комитет имущественных отношений Администрации города Белогорск"</t>
  </si>
  <si>
    <t>Итого по разделу 7:</t>
  </si>
  <si>
    <t>7.1.</t>
  </si>
  <si>
    <t>7. Муниципальное казенное учреждение "Финансовое управление Администрации города Белогорск"</t>
  </si>
  <si>
    <t>Итого по разделу 6:</t>
  </si>
  <si>
    <t>ГЦП "Развитие и сохранение культуры и искусства  г.Белогорска на 2012-2015 годы"</t>
  </si>
  <si>
    <t>6.1.</t>
  </si>
  <si>
    <t>6. Муниципальное казенное учреждение "Управление культуры Администрации г.Белогорск"</t>
  </si>
  <si>
    <t>Итого по разделу 5:</t>
  </si>
  <si>
    <t>5.6.</t>
  </si>
  <si>
    <t>в том числе:</t>
  </si>
  <si>
    <t>ГЦП "Развитие физической культуры и спорта на территории г. Белогорск на 2012-2014 годы"</t>
  </si>
  <si>
    <t>5.5.</t>
  </si>
  <si>
    <t>ГЦП "Меры адресной поддержки отдельных категорий граждан г. Белогорска  на 2009 - 2014 годы"</t>
  </si>
  <si>
    <t>5.4.</t>
  </si>
  <si>
    <t>ГЦП "Профилактика правонарушений в г. Белогорск на 2010-2014 годы"</t>
  </si>
  <si>
    <t>5.3.</t>
  </si>
  <si>
    <t>ГЦП "Профилактика терроризма и экстремизма на территории муниципального образования г. Белогорск на 2012-2013 годы"</t>
  </si>
  <si>
    <t>5.2.</t>
  </si>
  <si>
    <t>в том числе :</t>
  </si>
  <si>
    <t>ГЦП "Развитие  образования  г. Белогорск на 2011-2015 годы"</t>
  </si>
  <si>
    <t>5.1.</t>
  </si>
  <si>
    <t>5. Муниципальное казенное учреждение "Комитет по образованию, делам молодежи Администрации города Белогорск"</t>
  </si>
  <si>
    <t>Итого по разделу 4:</t>
  </si>
  <si>
    <t>ГЦП " Накопление имущества радиационной, химической, биологической и медицинской  защиты в запасе города Белогорск в период с 2009 по 2021 годы"</t>
  </si>
  <si>
    <t>4.1.</t>
  </si>
  <si>
    <t>4. Муниципальное казенное учреждение "Управление по делам гражданской обороны и чрезвычайным ситуациям города Белогорск"</t>
  </si>
  <si>
    <t>Итого по разделу 3:</t>
  </si>
  <si>
    <t>ГЦП "Социальное и экономическое развитие с. Низинное муниципального образования г. Белогорск на 2011-2013 годы"</t>
  </si>
  <si>
    <t>3.2.</t>
  </si>
  <si>
    <t>Подпрограмма " Развитие детско-юношеского спорта на территории города Белогорска на 2012-2014 годы</t>
  </si>
  <si>
    <t>3.1.</t>
  </si>
  <si>
    <t xml:space="preserve">   3. Муниципальное казенное учреждение "Управление по физической культуре и спорту Администрации города Белогорск"</t>
  </si>
  <si>
    <t>Итого по разделу 2:</t>
  </si>
  <si>
    <t>2.8.</t>
  </si>
  <si>
    <t>ГЦП "Развитие наружного освещения города Белогорск на 2011-2015 годы"</t>
  </si>
  <si>
    <t>2.7.</t>
  </si>
  <si>
    <t>2.6.</t>
  </si>
  <si>
    <t>ГЦП "Энергосбережение и повышение энергетической эффективности на территории муниципального образования г. Белогорск на 2010-2014 годы"</t>
  </si>
  <si>
    <t>2.5.</t>
  </si>
  <si>
    <t>2.4.</t>
  </si>
  <si>
    <t>2.3.</t>
  </si>
  <si>
    <t>ГЦП "Реформирование и модернизация жилищно-коммунального комплекса г.Белогорска на 2009-2015 годы"</t>
  </si>
  <si>
    <t>2.2.</t>
  </si>
  <si>
    <t>ГЦП "Развитие дорожной сети  г. Белогорска на 2009-2014 годы"</t>
  </si>
  <si>
    <t>2.1.</t>
  </si>
  <si>
    <t>2. Муниципальное казенное учреждение "Управление жилищно-коммунального хозяйства Администрации города Белогорск"</t>
  </si>
  <si>
    <t>Итого по разделу 1:</t>
  </si>
  <si>
    <t>1.9.</t>
  </si>
  <si>
    <t>1.8.</t>
  </si>
  <si>
    <t>1.7.</t>
  </si>
  <si>
    <t>1.6</t>
  </si>
  <si>
    <t>1.5.</t>
  </si>
  <si>
    <t>1.4.</t>
  </si>
  <si>
    <t>1.3.</t>
  </si>
  <si>
    <t>1.2.</t>
  </si>
  <si>
    <t>ГЦП "Создание условий для развития малого и среднего бизнеса в г.Белогорске на 2011-2015 годы"</t>
  </si>
  <si>
    <t>1.1.</t>
  </si>
  <si>
    <t>1.  Администрация города Белогорск</t>
  </si>
  <si>
    <t>План на 2012 год</t>
  </si>
  <si>
    <t>Наименование  раздела/программы</t>
  </si>
  <si>
    <t>№ п/п</t>
  </si>
  <si>
    <t xml:space="preserve">предусмотренных к финансированию из местного бюджета в 2012 году </t>
  </si>
  <si>
    <t>долгосрочных городских целевых программ,</t>
  </si>
  <si>
    <t>ПЕРЕЧЕНЬ</t>
  </si>
  <si>
    <t xml:space="preserve">24 июля 2012 года  № 59/84
</t>
  </si>
  <si>
    <t>к решению Белогорского  городского Совета народных депутатов</t>
  </si>
  <si>
    <t>Приложение №7</t>
  </si>
  <si>
    <t>-погашение</t>
  </si>
  <si>
    <t>-привлечение</t>
  </si>
  <si>
    <t>Кредиты, привлекаемые  от  других  бюджетов бюджетной  системы  Российской  Федерации</t>
  </si>
  <si>
    <t>Кредиты  от кредитных  организаций</t>
  </si>
  <si>
    <t>в  том  числе</t>
  </si>
  <si>
    <t>Муниципальные  внутренние  заимствования</t>
  </si>
  <si>
    <t xml:space="preserve">                                       города  Белогорска на  2012 год</t>
  </si>
  <si>
    <t xml:space="preserve">Программа муниципальных  внутренних  заимствований  </t>
  </si>
  <si>
    <r>
      <rPr>
        <b/>
        <sz val="13"/>
        <rFont val="Times New Roman"/>
        <family val="1"/>
      </rPr>
      <t xml:space="preserve">Приложение № 8  </t>
    </r>
    <r>
      <rPr>
        <sz val="13"/>
        <rFont val="Times New Roman"/>
        <family val="1"/>
      </rPr>
      <t xml:space="preserve">                                                                   
</t>
    </r>
  </si>
  <si>
    <t>ГЦП "Меры адресной поддержки  отдельных категорий граждан  г.Белогорска  на 2009 - 2011 годы"</t>
  </si>
  <si>
    <t>Дополнительные гарантии по социальной поддержке детей-сирот и детей, оставшихся без попечения родителей, за счет средств областного бюджета</t>
  </si>
  <si>
    <t>Содержание ребенка в семье опекуна и приемной семье, а также вознаграждение, причитающееся приемному родителю, за счет средств областного бюджета</t>
  </si>
  <si>
    <t>2. Муниципальное казенное учреждение "Комитет по образованию, делам молодежи Администрации города Белогорск"</t>
  </si>
  <si>
    <t>1. Администрация города Белогорск</t>
  </si>
  <si>
    <t xml:space="preserve">Наименование  </t>
  </si>
  <si>
    <t>предусмотренных к финансированию из местного бюджета на 2012 год</t>
  </si>
  <si>
    <t>публичных нормативных обязательств</t>
  </si>
  <si>
    <t>Приложение №10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</si>
</sst>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"/>
    <numFmt numFmtId="171" formatCode="0.0000"/>
    <numFmt numFmtId="172" formatCode="_-* #,##0.0_р_._-;\-* #,##0.0_р_._-;_-* &quot;-&quot;??_р_._-;_-@_-"/>
    <numFmt numFmtId="173" formatCode="#,##0.0"/>
  </numFmts>
  <fonts count="7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13"/>
      <name val="Times New Roman"/>
      <family val="1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2" fillId="31" borderId="8" applyNumberFormat="0" applyFont="0" applyAlignment="0" applyProtection="0"/>
    <xf numFmtId="0" fontId="12" fillId="31" borderId="8" applyNumberFormat="0" applyFont="0" applyAlignment="0" applyProtection="0"/>
    <xf numFmtId="0" fontId="12" fillId="31" borderId="8" applyNumberFormat="0" applyFont="0" applyAlignment="0" applyProtection="0"/>
    <xf numFmtId="0" fontId="12" fillId="31" borderId="8" applyNumberFormat="0" applyFont="0" applyAlignment="0" applyProtection="0"/>
    <xf numFmtId="0" fontId="12" fillId="31" borderId="8" applyNumberFormat="0" applyFont="0" applyAlignment="0" applyProtection="0"/>
    <xf numFmtId="0" fontId="12" fillId="31" borderId="8" applyNumberFormat="0" applyFont="0" applyAlignment="0" applyProtection="0"/>
    <xf numFmtId="0" fontId="12" fillId="31" borderId="8" applyNumberFormat="0" applyFont="0" applyAlignment="0" applyProtection="0"/>
    <xf numFmtId="0" fontId="12" fillId="31" borderId="8" applyNumberFormat="0" applyFont="0" applyAlignment="0" applyProtection="0"/>
    <xf numFmtId="0" fontId="12" fillId="31" borderId="8" applyNumberFormat="0" applyFont="0" applyAlignment="0" applyProtection="0"/>
    <xf numFmtId="0" fontId="12" fillId="31" borderId="8" applyNumberFormat="0" applyFont="0" applyAlignment="0" applyProtection="0"/>
    <xf numFmtId="0" fontId="12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483">
    <xf numFmtId="0" fontId="0" fillId="0" borderId="0" xfId="0" applyAlignment="1">
      <alignment/>
    </xf>
    <xf numFmtId="49" fontId="8" fillId="0" borderId="10" xfId="0" applyNumberFormat="1" applyFont="1" applyFill="1" applyBorder="1" applyAlignment="1">
      <alignment horizontal="right" vertical="top"/>
    </xf>
    <xf numFmtId="49" fontId="8" fillId="0" borderId="10" xfId="0" applyNumberFormat="1" applyFont="1" applyBorder="1" applyAlignment="1">
      <alignment horizontal="right" vertical="top"/>
    </xf>
    <xf numFmtId="49" fontId="10" fillId="0" borderId="10" xfId="0" applyNumberFormat="1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0" fontId="5" fillId="0" borderId="0" xfId="0" applyNumberFormat="1" applyFont="1" applyAlignment="1">
      <alignment horizontal="center" vertical="top"/>
    </xf>
    <xf numFmtId="0" fontId="0" fillId="0" borderId="0" xfId="0" applyBorder="1" applyAlignment="1">
      <alignment vertical="top"/>
    </xf>
    <xf numFmtId="49" fontId="9" fillId="0" borderId="10" xfId="0" applyNumberFormat="1" applyFont="1" applyFill="1" applyBorder="1" applyAlignment="1">
      <alignment horizontal="right" vertical="top"/>
    </xf>
    <xf numFmtId="49" fontId="8" fillId="0" borderId="10" xfId="0" applyNumberFormat="1" applyFont="1" applyFill="1" applyBorder="1" applyAlignment="1">
      <alignment horizontal="right" vertical="center"/>
    </xf>
    <xf numFmtId="164" fontId="3" fillId="0" borderId="10" xfId="0" applyNumberFormat="1" applyFont="1" applyBorder="1" applyAlignment="1">
      <alignment vertical="top"/>
    </xf>
    <xf numFmtId="164" fontId="6" fillId="0" borderId="10" xfId="0" applyNumberFormat="1" applyFont="1" applyFill="1" applyBorder="1" applyAlignment="1">
      <alignment vertical="top"/>
    </xf>
    <xf numFmtId="164" fontId="5" fillId="0" borderId="10" xfId="0" applyNumberFormat="1" applyFont="1" applyBorder="1" applyAlignment="1">
      <alignment vertical="top"/>
    </xf>
    <xf numFmtId="164" fontId="5" fillId="0" borderId="10" xfId="0" applyNumberFormat="1" applyFont="1" applyFill="1" applyBorder="1" applyAlignment="1">
      <alignment vertical="top"/>
    </xf>
    <xf numFmtId="164" fontId="5" fillId="0" borderId="10" xfId="0" applyNumberFormat="1" applyFont="1" applyFill="1" applyBorder="1" applyAlignment="1">
      <alignment horizontal="right" vertical="top"/>
    </xf>
    <xf numFmtId="164" fontId="3" fillId="0" borderId="10" xfId="0" applyNumberFormat="1" applyFont="1" applyFill="1" applyBorder="1" applyAlignment="1">
      <alignment vertical="top"/>
    </xf>
    <xf numFmtId="164" fontId="5" fillId="0" borderId="10" xfId="0" applyNumberFormat="1" applyFont="1" applyBorder="1" applyAlignment="1">
      <alignment vertical="top" wrapText="1"/>
    </xf>
    <xf numFmtId="164" fontId="5" fillId="0" borderId="10" xfId="0" applyNumberFormat="1" applyFont="1" applyBorder="1" applyAlignment="1">
      <alignment horizontal="right" vertical="top"/>
    </xf>
    <xf numFmtId="164" fontId="0" fillId="0" borderId="0" xfId="0" applyNumberFormat="1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0" fillId="0" borderId="0" xfId="0" applyFill="1" applyAlignment="1">
      <alignment vertical="top"/>
    </xf>
    <xf numFmtId="164" fontId="0" fillId="0" borderId="0" xfId="0" applyNumberFormat="1" applyFill="1" applyAlignment="1">
      <alignment vertical="top"/>
    </xf>
    <xf numFmtId="173" fontId="3" fillId="0" borderId="10" xfId="0" applyNumberFormat="1" applyFont="1" applyBorder="1" applyAlignment="1">
      <alignment vertical="top"/>
    </xf>
    <xf numFmtId="164" fontId="5" fillId="0" borderId="0" xfId="0" applyNumberFormat="1" applyFont="1" applyBorder="1" applyAlignment="1">
      <alignment vertical="top"/>
    </xf>
    <xf numFmtId="0" fontId="5" fillId="0" borderId="11" xfId="0" applyNumberFormat="1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4" fillId="0" borderId="0" xfId="0" applyNumberFormat="1" applyFont="1" applyAlignment="1">
      <alignment horizontal="left" vertical="center" wrapText="1" indent="11"/>
    </xf>
    <xf numFmtId="0" fontId="5" fillId="0" borderId="0" xfId="0" applyNumberFormat="1" applyFont="1" applyAlignment="1">
      <alignment horizontal="left" vertical="center" wrapText="1" indent="1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 vertical="top"/>
    </xf>
    <xf numFmtId="0" fontId="5" fillId="0" borderId="11" xfId="0" applyNumberFormat="1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right"/>
    </xf>
    <xf numFmtId="164" fontId="30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vertical="top" wrapText="1"/>
    </xf>
    <xf numFmtId="164" fontId="30" fillId="0" borderId="10" xfId="0" applyNumberFormat="1" applyFont="1" applyFill="1" applyBorder="1" applyAlignment="1">
      <alignment/>
    </xf>
    <xf numFmtId="0" fontId="30" fillId="0" borderId="10" xfId="0" applyFont="1" applyFill="1" applyBorder="1" applyAlignment="1">
      <alignment horizontal="right"/>
    </xf>
    <xf numFmtId="0" fontId="29" fillId="0" borderId="10" xfId="0" applyFont="1" applyFill="1" applyBorder="1" applyAlignment="1">
      <alignment/>
    </xf>
    <xf numFmtId="49" fontId="29" fillId="0" borderId="10" xfId="0" applyNumberFormat="1" applyFont="1" applyFill="1" applyBorder="1" applyAlignment="1">
      <alignment vertical="top" wrapText="1"/>
    </xf>
    <xf numFmtId="0" fontId="30" fillId="0" borderId="10" xfId="0" applyFont="1" applyFill="1" applyBorder="1" applyAlignment="1">
      <alignment vertical="center"/>
    </xf>
    <xf numFmtId="164" fontId="31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 vertical="top" wrapText="1"/>
    </xf>
    <xf numFmtId="0" fontId="31" fillId="0" borderId="10" xfId="0" applyFont="1" applyFill="1" applyBorder="1" applyAlignment="1">
      <alignment vertical="center" wrapText="1"/>
    </xf>
    <xf numFmtId="49" fontId="32" fillId="0" borderId="10" xfId="0" applyNumberFormat="1" applyFont="1" applyFill="1" applyBorder="1" applyAlignment="1">
      <alignment horizontal="right" wrapText="1"/>
    </xf>
    <xf numFmtId="0" fontId="31" fillId="0" borderId="10" xfId="0" applyFont="1" applyFill="1" applyBorder="1" applyAlignment="1">
      <alignment horizontal="left" vertical="top" wrapText="1"/>
    </xf>
    <xf numFmtId="164" fontId="30" fillId="0" borderId="10" xfId="0" applyNumberFormat="1" applyFont="1" applyFill="1" applyBorder="1" applyAlignment="1">
      <alignment horizontal="right"/>
    </xf>
    <xf numFmtId="49" fontId="29" fillId="0" borderId="10" xfId="0" applyNumberFormat="1" applyFont="1" applyFill="1" applyBorder="1" applyAlignment="1">
      <alignment horizontal="center"/>
    </xf>
    <xf numFmtId="49" fontId="30" fillId="0" borderId="10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vertical="center" wrapText="1"/>
    </xf>
    <xf numFmtId="49" fontId="31" fillId="0" borderId="10" xfId="0" applyNumberFormat="1" applyFont="1" applyFill="1" applyBorder="1" applyAlignment="1">
      <alignment horizontal="right"/>
    </xf>
    <xf numFmtId="0" fontId="31" fillId="0" borderId="10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horizontal="center" wrapText="1"/>
    </xf>
    <xf numFmtId="49" fontId="32" fillId="0" borderId="10" xfId="0" applyNumberFormat="1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horizontal="left" vertical="top" wrapText="1"/>
    </xf>
    <xf numFmtId="0" fontId="33" fillId="0" borderId="10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right"/>
    </xf>
    <xf numFmtId="49" fontId="32" fillId="0" borderId="10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vertical="top" wrapText="1"/>
    </xf>
    <xf numFmtId="49" fontId="31" fillId="0" borderId="10" xfId="0" applyNumberFormat="1" applyFont="1" applyFill="1" applyBorder="1" applyAlignment="1">
      <alignment horizontal="right" shrinkToFit="1"/>
    </xf>
    <xf numFmtId="49" fontId="31" fillId="0" borderId="10" xfId="0" applyNumberFormat="1" applyFont="1" applyFill="1" applyBorder="1" applyAlignment="1">
      <alignment horizontal="center" shrinkToFit="1"/>
    </xf>
    <xf numFmtId="49" fontId="29" fillId="0" borderId="10" xfId="0" applyNumberFormat="1" applyFont="1" applyFill="1" applyBorder="1" applyAlignment="1">
      <alignment horizontal="right" vertical="top" shrinkToFit="1"/>
    </xf>
    <xf numFmtId="0" fontId="31" fillId="0" borderId="10" xfId="65" applyFont="1" applyFill="1" applyBorder="1" applyAlignment="1">
      <alignment vertical="top" wrapText="1"/>
      <protection/>
    </xf>
    <xf numFmtId="173" fontId="31" fillId="0" borderId="10" xfId="0" applyNumberFormat="1" applyFont="1" applyFill="1" applyBorder="1" applyAlignment="1">
      <alignment horizontal="right"/>
    </xf>
    <xf numFmtId="0" fontId="32" fillId="0" borderId="10" xfId="0" applyFont="1" applyFill="1" applyBorder="1" applyAlignment="1">
      <alignment wrapText="1"/>
    </xf>
    <xf numFmtId="0" fontId="31" fillId="0" borderId="10" xfId="64" applyFont="1" applyFill="1" applyBorder="1" applyAlignment="1">
      <alignment vertical="top" wrapText="1"/>
      <protection/>
    </xf>
    <xf numFmtId="0" fontId="6" fillId="0" borderId="10" xfId="0" applyFont="1" applyFill="1" applyBorder="1" applyAlignment="1">
      <alignment vertical="center" wrapText="1"/>
    </xf>
    <xf numFmtId="49" fontId="32" fillId="0" borderId="10" xfId="0" applyNumberFormat="1" applyFont="1" applyFill="1" applyBorder="1" applyAlignment="1">
      <alignment horizontal="right"/>
    </xf>
    <xf numFmtId="0" fontId="31" fillId="0" borderId="10" xfId="62" applyFont="1" applyFill="1" applyBorder="1" applyAlignment="1">
      <alignment vertical="top" wrapText="1"/>
      <protection/>
    </xf>
    <xf numFmtId="0" fontId="31" fillId="0" borderId="10" xfId="61" applyFont="1" applyFill="1" applyBorder="1" applyAlignment="1">
      <alignment vertical="top" wrapText="1"/>
      <protection/>
    </xf>
    <xf numFmtId="0" fontId="31" fillId="0" borderId="10" xfId="57" applyFont="1" applyFill="1" applyBorder="1" applyAlignment="1">
      <alignment vertical="top" wrapText="1"/>
      <protection/>
    </xf>
    <xf numFmtId="49" fontId="34" fillId="0" borderId="10" xfId="0" applyNumberFormat="1" applyFont="1" applyFill="1" applyBorder="1" applyAlignment="1">
      <alignment horizontal="right" wrapText="1"/>
    </xf>
    <xf numFmtId="164" fontId="29" fillId="0" borderId="10" xfId="0" applyNumberFormat="1" applyFont="1" applyFill="1" applyBorder="1" applyAlignment="1">
      <alignment horizontal="right"/>
    </xf>
    <xf numFmtId="49" fontId="29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/>
    </xf>
    <xf numFmtId="49" fontId="35" fillId="0" borderId="10" xfId="0" applyNumberFormat="1" applyFont="1" applyFill="1" applyBorder="1" applyAlignment="1">
      <alignment horizontal="center"/>
    </xf>
    <xf numFmtId="0" fontId="35" fillId="0" borderId="10" xfId="0" applyFont="1" applyFill="1" applyBorder="1" applyAlignment="1">
      <alignment vertical="top" wrapText="1"/>
    </xf>
    <xf numFmtId="0" fontId="68" fillId="0" borderId="0" xfId="0" applyFont="1" applyFill="1" applyAlignment="1">
      <alignment/>
    </xf>
    <xf numFmtId="164" fontId="69" fillId="0" borderId="10" xfId="0" applyNumberFormat="1" applyFont="1" applyFill="1" applyBorder="1" applyAlignment="1">
      <alignment horizontal="right"/>
    </xf>
    <xf numFmtId="49" fontId="69" fillId="0" borderId="10" xfId="0" applyNumberFormat="1" applyFont="1" applyFill="1" applyBorder="1" applyAlignment="1">
      <alignment horizontal="right"/>
    </xf>
    <xf numFmtId="49" fontId="69" fillId="0" borderId="10" xfId="0" applyNumberFormat="1" applyFont="1" applyFill="1" applyBorder="1" applyAlignment="1">
      <alignment horizontal="center"/>
    </xf>
    <xf numFmtId="0" fontId="69" fillId="0" borderId="10" xfId="0" applyFont="1" applyFill="1" applyBorder="1" applyAlignment="1">
      <alignment vertical="top" wrapText="1"/>
    </xf>
    <xf numFmtId="43" fontId="31" fillId="0" borderId="10" xfId="86" applyFont="1" applyFill="1" applyBorder="1" applyAlignment="1">
      <alignment horizontal="center"/>
    </xf>
    <xf numFmtId="164" fontId="31" fillId="0" borderId="10" xfId="0" applyNumberFormat="1" applyFont="1" applyFill="1" applyBorder="1" applyAlignment="1">
      <alignment/>
    </xf>
    <xf numFmtId="49" fontId="37" fillId="0" borderId="10" xfId="0" applyNumberFormat="1" applyFont="1" applyFill="1" applyBorder="1" applyAlignment="1">
      <alignment horizontal="right"/>
    </xf>
    <xf numFmtId="49" fontId="37" fillId="0" borderId="10" xfId="0" applyNumberFormat="1" applyFont="1" applyFill="1" applyBorder="1" applyAlignment="1">
      <alignment horizontal="center"/>
    </xf>
    <xf numFmtId="0" fontId="31" fillId="0" borderId="10" xfId="60" applyFont="1" applyFill="1" applyBorder="1" applyAlignment="1">
      <alignment vertical="top" wrapText="1"/>
      <protection/>
    </xf>
    <xf numFmtId="49" fontId="31" fillId="0" borderId="10" xfId="0" applyNumberFormat="1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 horizontal="right"/>
    </xf>
    <xf numFmtId="164" fontId="29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>
      <alignment horizontal="right"/>
    </xf>
    <xf numFmtId="0" fontId="29" fillId="0" borderId="10" xfId="0" applyFont="1" applyFill="1" applyBorder="1" applyAlignment="1">
      <alignment/>
    </xf>
    <xf numFmtId="0" fontId="29" fillId="0" borderId="10" xfId="0" applyFont="1" applyFill="1" applyBorder="1" applyAlignment="1">
      <alignment vertical="top"/>
    </xf>
    <xf numFmtId="0" fontId="31" fillId="0" borderId="10" xfId="59" applyFont="1" applyFill="1" applyBorder="1" applyAlignment="1">
      <alignment vertical="top" wrapText="1"/>
      <protection/>
    </xf>
    <xf numFmtId="0" fontId="31" fillId="0" borderId="10" xfId="0" applyFont="1" applyFill="1" applyBorder="1" applyAlignment="1">
      <alignment wrapText="1"/>
    </xf>
    <xf numFmtId="0" fontId="33" fillId="0" borderId="0" xfId="0" applyFont="1" applyFill="1" applyBorder="1" applyAlignment="1">
      <alignment vertical="center" wrapText="1"/>
    </xf>
    <xf numFmtId="0" fontId="31" fillId="0" borderId="10" xfId="53" applyFont="1" applyFill="1" applyBorder="1" applyAlignment="1">
      <alignment vertical="top" wrapText="1"/>
      <protection/>
    </xf>
    <xf numFmtId="0" fontId="31" fillId="0" borderId="10" xfId="0" applyNumberFormat="1" applyFont="1" applyFill="1" applyBorder="1" applyAlignment="1">
      <alignment wrapText="1"/>
    </xf>
    <xf numFmtId="0" fontId="33" fillId="0" borderId="14" xfId="0" applyFont="1" applyFill="1" applyBorder="1" applyAlignment="1">
      <alignment vertical="center" wrapText="1"/>
    </xf>
    <xf numFmtId="49" fontId="31" fillId="0" borderId="10" xfId="0" applyNumberFormat="1" applyFont="1" applyFill="1" applyBorder="1" applyAlignment="1">
      <alignment horizontal="right" vertical="center"/>
    </xf>
    <xf numFmtId="0" fontId="31" fillId="0" borderId="10" xfId="54" applyFont="1" applyFill="1" applyBorder="1" applyAlignment="1">
      <alignment vertical="top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right" vertical="top" wrapText="1"/>
    </xf>
    <xf numFmtId="0" fontId="30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29" fillId="0" borderId="0" xfId="0" applyFont="1" applyFill="1" applyAlignment="1">
      <alignment horizontal="left" wrapText="1" indent="7"/>
    </xf>
    <xf numFmtId="0" fontId="30" fillId="0" borderId="0" xfId="0" applyFont="1" applyFill="1" applyAlignment="1">
      <alignment horizontal="left" indent="7"/>
    </xf>
    <xf numFmtId="0" fontId="29" fillId="0" borderId="0" xfId="0" applyFont="1" applyFill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0" fontId="29" fillId="0" borderId="0" xfId="0" applyFont="1" applyBorder="1" applyAlignment="1">
      <alignment vertical="top" wrapText="1"/>
    </xf>
    <xf numFmtId="49" fontId="29" fillId="0" borderId="0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164" fontId="39" fillId="0" borderId="14" xfId="0" applyNumberFormat="1" applyFont="1" applyFill="1" applyBorder="1" applyAlignment="1">
      <alignment horizontal="right" vertical="center"/>
    </xf>
    <xf numFmtId="0" fontId="39" fillId="34" borderId="0" xfId="0" applyFont="1" applyFill="1" applyBorder="1" applyAlignment="1">
      <alignment vertical="center" wrapText="1"/>
    </xf>
    <xf numFmtId="49" fontId="29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right" vertical="center"/>
    </xf>
    <xf numFmtId="0" fontId="4" fillId="34" borderId="15" xfId="0" applyFont="1" applyFill="1" applyBorder="1" applyAlignment="1">
      <alignment vertical="center" wrapText="1"/>
    </xf>
    <xf numFmtId="49" fontId="30" fillId="0" borderId="15" xfId="0" applyNumberFormat="1" applyFont="1" applyBorder="1" applyAlignment="1">
      <alignment horizontal="center" vertical="center"/>
    </xf>
    <xf numFmtId="0" fontId="39" fillId="0" borderId="0" xfId="0" applyFont="1" applyFill="1" applyBorder="1" applyAlignment="1">
      <alignment vertical="center" wrapText="1"/>
    </xf>
    <xf numFmtId="164" fontId="4" fillId="0" borderId="14" xfId="0" applyNumberFormat="1" applyFont="1" applyFill="1" applyBorder="1" applyAlignment="1">
      <alignment horizontal="right" vertical="center"/>
    </xf>
    <xf numFmtId="0" fontId="4" fillId="34" borderId="0" xfId="0" applyFont="1" applyFill="1" applyBorder="1" applyAlignment="1">
      <alignment vertical="center" wrapText="1"/>
    </xf>
    <xf numFmtId="49" fontId="30" fillId="0" borderId="14" xfId="0" applyNumberFormat="1" applyFont="1" applyBorder="1" applyAlignment="1">
      <alignment horizontal="center" vertical="center"/>
    </xf>
    <xf numFmtId="164" fontId="39" fillId="0" borderId="16" xfId="0" applyNumberFormat="1" applyFont="1" applyFill="1" applyBorder="1" applyAlignment="1">
      <alignment horizontal="right" vertical="center"/>
    </xf>
    <xf numFmtId="0" fontId="39" fillId="0" borderId="16" xfId="0" applyFont="1" applyFill="1" applyBorder="1" applyAlignment="1">
      <alignment vertical="center" wrapText="1"/>
    </xf>
    <xf numFmtId="49" fontId="29" fillId="0" borderId="16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164" fontId="39" fillId="0" borderId="14" xfId="0" applyNumberFormat="1" applyFont="1" applyBorder="1" applyAlignment="1">
      <alignment horizontal="right" vertical="center"/>
    </xf>
    <xf numFmtId="164" fontId="39" fillId="0" borderId="10" xfId="0" applyNumberFormat="1" applyFont="1" applyBorder="1" applyAlignment="1">
      <alignment horizontal="right" vertical="center"/>
    </xf>
    <xf numFmtId="0" fontId="39" fillId="0" borderId="12" xfId="0" applyFont="1" applyBorder="1" applyAlignment="1">
      <alignment vertical="center" wrapText="1"/>
    </xf>
    <xf numFmtId="49" fontId="29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49" fontId="30" fillId="0" borderId="10" xfId="0" applyNumberFormat="1" applyFont="1" applyBorder="1" applyAlignment="1">
      <alignment horizontal="center" vertical="center"/>
    </xf>
    <xf numFmtId="164" fontId="39" fillId="0" borderId="18" xfId="0" applyNumberFormat="1" applyFont="1" applyBorder="1" applyAlignment="1">
      <alignment horizontal="right" vertical="center"/>
    </xf>
    <xf numFmtId="0" fontId="39" fillId="0" borderId="14" xfId="0" applyFont="1" applyFill="1" applyBorder="1" applyAlignment="1">
      <alignment vertical="center" wrapText="1"/>
    </xf>
    <xf numFmtId="49" fontId="29" fillId="0" borderId="19" xfId="0" applyNumberFormat="1" applyFont="1" applyFill="1" applyBorder="1" applyAlignment="1">
      <alignment horizontal="center" vertical="center"/>
    </xf>
    <xf numFmtId="164" fontId="4" fillId="0" borderId="18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vertical="center" wrapText="1"/>
    </xf>
    <xf numFmtId="49" fontId="30" fillId="0" borderId="19" xfId="0" applyNumberFormat="1" applyFont="1" applyBorder="1" applyAlignment="1">
      <alignment horizontal="center" vertical="center"/>
    </xf>
    <xf numFmtId="164" fontId="39" fillId="0" borderId="20" xfId="0" applyNumberFormat="1" applyFont="1" applyBorder="1" applyAlignment="1">
      <alignment horizontal="right" vertical="center"/>
    </xf>
    <xf numFmtId="49" fontId="29" fillId="0" borderId="16" xfId="0" applyNumberFormat="1" applyFont="1" applyFill="1" applyBorder="1" applyAlignment="1">
      <alignment horizontal="center" vertical="center"/>
    </xf>
    <xf numFmtId="0" fontId="39" fillId="0" borderId="14" xfId="0" applyFont="1" applyBorder="1" applyAlignment="1">
      <alignment vertical="center" wrapText="1"/>
    </xf>
    <xf numFmtId="164" fontId="4" fillId="0" borderId="21" xfId="0" applyNumberFormat="1" applyFont="1" applyBorder="1" applyAlignment="1">
      <alignment horizontal="right" vertical="center"/>
    </xf>
    <xf numFmtId="164" fontId="39" fillId="0" borderId="16" xfId="0" applyNumberFormat="1" applyFont="1" applyBorder="1" applyAlignment="1">
      <alignment horizontal="right" vertical="center"/>
    </xf>
    <xf numFmtId="0" fontId="39" fillId="0" borderId="22" xfId="0" applyFont="1" applyFill="1" applyBorder="1" applyAlignment="1">
      <alignment vertical="top" wrapText="1"/>
    </xf>
    <xf numFmtId="49" fontId="29" fillId="0" borderId="22" xfId="0" applyNumberFormat="1" applyFont="1" applyBorder="1" applyAlignment="1">
      <alignment horizontal="center" vertical="top"/>
    </xf>
    <xf numFmtId="0" fontId="39" fillId="0" borderId="19" xfId="0" applyFont="1" applyBorder="1" applyAlignment="1">
      <alignment vertical="top" wrapText="1"/>
    </xf>
    <xf numFmtId="49" fontId="29" fillId="0" borderId="19" xfId="0" applyNumberFormat="1" applyFont="1" applyBorder="1" applyAlignment="1">
      <alignment horizontal="center" vertical="top"/>
    </xf>
    <xf numFmtId="164" fontId="4" fillId="0" borderId="14" xfId="0" applyNumberFormat="1" applyFont="1" applyBorder="1" applyAlignment="1">
      <alignment horizontal="right" vertical="center"/>
    </xf>
    <xf numFmtId="0" fontId="4" fillId="0" borderId="19" xfId="0" applyFont="1" applyFill="1" applyBorder="1" applyAlignment="1">
      <alignment vertical="top" wrapText="1"/>
    </xf>
    <xf numFmtId="49" fontId="30" fillId="0" borderId="19" xfId="0" applyNumberFormat="1" applyFont="1" applyBorder="1" applyAlignment="1">
      <alignment horizontal="center" vertical="top"/>
    </xf>
    <xf numFmtId="164" fontId="39" fillId="0" borderId="20" xfId="0" applyNumberFormat="1" applyFont="1" applyFill="1" applyBorder="1" applyAlignment="1">
      <alignment horizontal="right" vertical="center"/>
    </xf>
    <xf numFmtId="0" fontId="39" fillId="0" borderId="16" xfId="0" applyFont="1" applyBorder="1" applyAlignment="1">
      <alignment vertical="center" wrapText="1"/>
    </xf>
    <xf numFmtId="49" fontId="29" fillId="0" borderId="22" xfId="0" applyNumberFormat="1" applyFont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 wrapText="1"/>
    </xf>
    <xf numFmtId="49" fontId="30" fillId="0" borderId="23" xfId="0" applyNumberFormat="1" applyFont="1" applyBorder="1" applyAlignment="1">
      <alignment horizontal="center" vertical="center"/>
    </xf>
    <xf numFmtId="164" fontId="39" fillId="0" borderId="18" xfId="0" applyNumberFormat="1" applyFont="1" applyFill="1" applyBorder="1" applyAlignment="1">
      <alignment horizontal="right" vertical="center"/>
    </xf>
    <xf numFmtId="49" fontId="29" fillId="0" borderId="19" xfId="0" applyNumberFormat="1" applyFont="1" applyBorder="1" applyAlignment="1">
      <alignment horizontal="center" vertical="center"/>
    </xf>
    <xf numFmtId="0" fontId="39" fillId="34" borderId="14" xfId="0" applyFont="1" applyFill="1" applyBorder="1" applyAlignment="1">
      <alignment vertical="center" wrapText="1"/>
    </xf>
    <xf numFmtId="0" fontId="34" fillId="33" borderId="14" xfId="0" applyFont="1" applyFill="1" applyBorder="1" applyAlignment="1">
      <alignment vertical="center" wrapText="1"/>
    </xf>
    <xf numFmtId="164" fontId="39" fillId="34" borderId="18" xfId="0" applyNumberFormat="1" applyFont="1" applyFill="1" applyBorder="1" applyAlignment="1">
      <alignment horizontal="right" vertical="center"/>
    </xf>
    <xf numFmtId="0" fontId="39" fillId="0" borderId="14" xfId="0" applyFont="1" applyFill="1" applyBorder="1" applyAlignment="1">
      <alignment vertical="top" wrapText="1"/>
    </xf>
    <xf numFmtId="49" fontId="29" fillId="0" borderId="19" xfId="0" applyNumberFormat="1" applyFont="1" applyBorder="1" applyAlignment="1">
      <alignment horizontal="center" vertical="center" wrapText="1"/>
    </xf>
    <xf numFmtId="0" fontId="40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49" fontId="30" fillId="0" borderId="23" xfId="0" applyNumberFormat="1" applyFont="1" applyBorder="1" applyAlignment="1">
      <alignment horizontal="center" vertical="center" wrapText="1"/>
    </xf>
    <xf numFmtId="0" fontId="40" fillId="0" borderId="16" xfId="0" applyFont="1" applyBorder="1" applyAlignment="1">
      <alignment vertical="top" wrapText="1"/>
    </xf>
    <xf numFmtId="0" fontId="40" fillId="0" borderId="14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49" fontId="30" fillId="0" borderId="23" xfId="0" applyNumberFormat="1" applyFont="1" applyBorder="1" applyAlignment="1">
      <alignment horizontal="center" vertical="top"/>
    </xf>
    <xf numFmtId="49" fontId="40" fillId="0" borderId="14" xfId="0" applyNumberFormat="1" applyFont="1" applyFill="1" applyBorder="1" applyAlignment="1">
      <alignment vertical="top" wrapText="1"/>
    </xf>
    <xf numFmtId="0" fontId="39" fillId="0" borderId="14" xfId="0" applyFont="1" applyFill="1" applyBorder="1" applyAlignment="1">
      <alignment horizontal="left" vertical="top" wrapText="1"/>
    </xf>
    <xf numFmtId="0" fontId="39" fillId="0" borderId="14" xfId="0" applyFont="1" applyBorder="1" applyAlignment="1">
      <alignment vertical="top" wrapText="1"/>
    </xf>
    <xf numFmtId="0" fontId="5" fillId="0" borderId="10" xfId="0" applyFont="1" applyBorder="1" applyAlignment="1">
      <alignment horizontal="center"/>
    </xf>
    <xf numFmtId="0" fontId="29" fillId="0" borderId="15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right"/>
    </xf>
    <xf numFmtId="0" fontId="39" fillId="0" borderId="24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30" fillId="0" borderId="0" xfId="0" applyFont="1" applyAlignment="1">
      <alignment horizontal="center" wrapText="1"/>
    </xf>
    <xf numFmtId="0" fontId="29" fillId="0" borderId="0" xfId="0" applyFont="1" applyFill="1" applyAlignment="1">
      <alignment wrapText="1"/>
    </xf>
    <xf numFmtId="0" fontId="42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164" fontId="39" fillId="0" borderId="10" xfId="0" applyNumberFormat="1" applyFont="1" applyBorder="1" applyAlignment="1">
      <alignment/>
    </xf>
    <xf numFmtId="164" fontId="39" fillId="0" borderId="16" xfId="0" applyNumberFormat="1" applyFont="1" applyBorder="1" applyAlignment="1">
      <alignment/>
    </xf>
    <xf numFmtId="164" fontId="39" fillId="0" borderId="10" xfId="0" applyNumberFormat="1" applyFont="1" applyFill="1" applyBorder="1" applyAlignment="1">
      <alignment horizontal="right" vertical="center"/>
    </xf>
    <xf numFmtId="49" fontId="40" fillId="0" borderId="10" xfId="0" applyNumberFormat="1" applyFont="1" applyBorder="1" applyAlignment="1">
      <alignment wrapText="1"/>
    </xf>
    <xf numFmtId="164" fontId="39" fillId="0" borderId="19" xfId="0" applyNumberFormat="1" applyFont="1" applyFill="1" applyBorder="1" applyAlignment="1">
      <alignment horizontal="right" vertical="center"/>
    </xf>
    <xf numFmtId="164" fontId="4" fillId="0" borderId="23" xfId="0" applyNumberFormat="1" applyFont="1" applyFill="1" applyBorder="1" applyAlignment="1">
      <alignment horizontal="right" vertical="center"/>
    </xf>
    <xf numFmtId="164" fontId="39" fillId="0" borderId="15" xfId="0" applyNumberFormat="1" applyFont="1" applyBorder="1" applyAlignment="1">
      <alignment horizontal="right" vertical="center"/>
    </xf>
    <xf numFmtId="0" fontId="39" fillId="0" borderId="17" xfId="0" applyFont="1" applyBorder="1" applyAlignment="1">
      <alignment vertical="center" wrapText="1"/>
    </xf>
    <xf numFmtId="49" fontId="29" fillId="0" borderId="1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39" fillId="0" borderId="24" xfId="0" applyFont="1" applyBorder="1" applyAlignment="1">
      <alignment horizontal="right"/>
    </xf>
    <xf numFmtId="0" fontId="29" fillId="0" borderId="0" xfId="0" applyFont="1" applyFill="1" applyAlignment="1">
      <alignment horizontal="left" wrapText="1"/>
    </xf>
    <xf numFmtId="0" fontId="29" fillId="0" borderId="0" xfId="0" applyFont="1" applyFill="1" applyAlignment="1">
      <alignment horizontal="left" wrapText="1"/>
    </xf>
    <xf numFmtId="0" fontId="42" fillId="0" borderId="0" xfId="0" applyFont="1" applyFill="1" applyAlignment="1">
      <alignment horizontal="left"/>
    </xf>
    <xf numFmtId="1" fontId="29" fillId="0" borderId="0" xfId="0" applyNumberFormat="1" applyFont="1" applyFill="1" applyAlignment="1">
      <alignment/>
    </xf>
    <xf numFmtId="164" fontId="29" fillId="0" borderId="0" xfId="0" applyNumberFormat="1" applyFont="1" applyFill="1" applyAlignment="1">
      <alignment/>
    </xf>
    <xf numFmtId="0" fontId="30" fillId="0" borderId="0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164" fontId="31" fillId="0" borderId="10" xfId="0" applyNumberFormat="1" applyFont="1" applyFill="1" applyBorder="1" applyAlignment="1">
      <alignment/>
    </xf>
    <xf numFmtId="49" fontId="41" fillId="0" borderId="10" xfId="0" applyNumberFormat="1" applyFont="1" applyFill="1" applyBorder="1" applyAlignment="1">
      <alignment vertical="top" wrapText="1"/>
    </xf>
    <xf numFmtId="0" fontId="31" fillId="0" borderId="10" xfId="0" applyFont="1" applyFill="1" applyBorder="1" applyAlignment="1">
      <alignment horizontal="left" vertical="center" wrapText="1"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vertical="center" wrapText="1"/>
    </xf>
    <xf numFmtId="49" fontId="41" fillId="0" borderId="10" xfId="0" applyNumberFormat="1" applyFont="1" applyBorder="1" applyAlignment="1">
      <alignment vertical="top" wrapText="1"/>
    </xf>
    <xf numFmtId="49" fontId="32" fillId="0" borderId="10" xfId="0" applyNumberFormat="1" applyFont="1" applyBorder="1" applyAlignment="1">
      <alignment horizontal="center"/>
    </xf>
    <xf numFmtId="164" fontId="37" fillId="0" borderId="10" xfId="0" applyNumberFormat="1" applyFont="1" applyFill="1" applyBorder="1" applyAlignment="1">
      <alignment horizontal="right"/>
    </xf>
    <xf numFmtId="49" fontId="31" fillId="35" borderId="10" xfId="0" applyNumberFormat="1" applyFont="1" applyFill="1" applyBorder="1" applyAlignment="1">
      <alignment horizontal="center" shrinkToFit="1"/>
    </xf>
    <xf numFmtId="49" fontId="29" fillId="35" borderId="10" xfId="0" applyNumberFormat="1" applyFont="1" applyFill="1" applyBorder="1" applyAlignment="1">
      <alignment horizontal="right" vertical="top" shrinkToFit="1"/>
    </xf>
    <xf numFmtId="0" fontId="33" fillId="35" borderId="10" xfId="0" applyFont="1" applyFill="1" applyBorder="1" applyAlignment="1">
      <alignment vertical="top" wrapText="1"/>
    </xf>
    <xf numFmtId="49" fontId="31" fillId="0" borderId="10" xfId="0" applyNumberFormat="1" applyFont="1" applyBorder="1" applyAlignment="1">
      <alignment horizontal="right"/>
    </xf>
    <xf numFmtId="0" fontId="31" fillId="0" borderId="10" xfId="0" applyFont="1" applyBorder="1" applyAlignment="1">
      <alignment horizontal="center"/>
    </xf>
    <xf numFmtId="49" fontId="31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vertical="top" wrapText="1"/>
    </xf>
    <xf numFmtId="0" fontId="31" fillId="0" borderId="10" xfId="0" applyFont="1" applyBorder="1" applyAlignment="1">
      <alignment wrapText="1"/>
    </xf>
    <xf numFmtId="0" fontId="31" fillId="35" borderId="10" xfId="65" applyFont="1" applyFill="1" applyBorder="1" applyAlignment="1">
      <alignment vertical="top" wrapText="1"/>
      <protection/>
    </xf>
    <xf numFmtId="0" fontId="31" fillId="34" borderId="10" xfId="0" applyFont="1" applyFill="1" applyBorder="1" applyAlignment="1">
      <alignment vertical="center" wrapText="1"/>
    </xf>
    <xf numFmtId="0" fontId="32" fillId="34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left" wrapText="1"/>
    </xf>
    <xf numFmtId="0" fontId="32" fillId="33" borderId="10" xfId="0" applyFont="1" applyFill="1" applyBorder="1" applyAlignment="1">
      <alignment horizontal="center" wrapText="1"/>
    </xf>
    <xf numFmtId="49" fontId="31" fillId="33" borderId="10" xfId="0" applyNumberFormat="1" applyFont="1" applyFill="1" applyBorder="1" applyAlignment="1">
      <alignment horizontal="right"/>
    </xf>
    <xf numFmtId="49" fontId="31" fillId="33" borderId="10" xfId="0" applyNumberFormat="1" applyFont="1" applyFill="1" applyBorder="1" applyAlignment="1">
      <alignment horizontal="center"/>
    </xf>
    <xf numFmtId="164" fontId="31" fillId="33" borderId="10" xfId="0" applyNumberFormat="1" applyFont="1" applyFill="1" applyBorder="1" applyAlignment="1">
      <alignment/>
    </xf>
    <xf numFmtId="0" fontId="31" fillId="35" borderId="10" xfId="57" applyFont="1" applyFill="1" applyBorder="1" applyAlignment="1">
      <alignment wrapText="1"/>
      <protection/>
    </xf>
    <xf numFmtId="49" fontId="41" fillId="0" borderId="10" xfId="0" applyNumberFormat="1" applyFont="1" applyFill="1" applyBorder="1" applyAlignment="1">
      <alignment vertical="center" wrapText="1"/>
    </xf>
    <xf numFmtId="0" fontId="31" fillId="0" borderId="10" xfId="0" applyFont="1" applyBorder="1" applyAlignment="1">
      <alignment horizontal="left" vertical="top" wrapText="1"/>
    </xf>
    <xf numFmtId="164" fontId="31" fillId="33" borderId="10" xfId="0" applyNumberFormat="1" applyFont="1" applyFill="1" applyBorder="1" applyAlignment="1">
      <alignment horizontal="right"/>
    </xf>
    <xf numFmtId="4" fontId="31" fillId="0" borderId="10" xfId="0" applyNumberFormat="1" applyFont="1" applyFill="1" applyBorder="1" applyAlignment="1">
      <alignment horizontal="center"/>
    </xf>
    <xf numFmtId="0" fontId="31" fillId="0" borderId="10" xfId="0" applyFont="1" applyBorder="1" applyAlignment="1">
      <alignment vertical="center" wrapText="1"/>
    </xf>
    <xf numFmtId="49" fontId="32" fillId="34" borderId="10" xfId="0" applyNumberFormat="1" applyFont="1" applyFill="1" applyBorder="1" applyAlignment="1">
      <alignment horizontal="right"/>
    </xf>
    <xf numFmtId="0" fontId="32" fillId="34" borderId="10" xfId="0" applyFont="1" applyFill="1" applyBorder="1" applyAlignment="1">
      <alignment horizontal="center"/>
    </xf>
    <xf numFmtId="49" fontId="32" fillId="34" borderId="10" xfId="0" applyNumberFormat="1" applyFont="1" applyFill="1" applyBorder="1" applyAlignment="1">
      <alignment horizontal="center"/>
    </xf>
    <xf numFmtId="49" fontId="35" fillId="34" borderId="10" xfId="0" applyNumberFormat="1" applyFont="1" applyFill="1" applyBorder="1" applyAlignment="1">
      <alignment horizontal="center"/>
    </xf>
    <xf numFmtId="0" fontId="35" fillId="34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center" wrapText="1"/>
    </xf>
    <xf numFmtId="49" fontId="32" fillId="0" borderId="10" xfId="0" applyNumberFormat="1" applyFont="1" applyFill="1" applyBorder="1" applyAlignment="1">
      <alignment horizontal="center" wrapText="1"/>
    </xf>
    <xf numFmtId="0" fontId="69" fillId="0" borderId="10" xfId="0" applyFont="1" applyFill="1" applyBorder="1" applyAlignment="1">
      <alignment vertical="center" wrapText="1"/>
    </xf>
    <xf numFmtId="164" fontId="31" fillId="0" borderId="10" xfId="0" applyNumberFormat="1" applyFont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vertical="center"/>
    </xf>
    <xf numFmtId="49" fontId="32" fillId="0" borderId="10" xfId="0" applyNumberFormat="1" applyFont="1" applyBorder="1" applyAlignment="1">
      <alignment horizontal="center" wrapText="1"/>
    </xf>
    <xf numFmtId="49" fontId="32" fillId="0" borderId="10" xfId="0" applyNumberFormat="1" applyFont="1" applyBorder="1" applyAlignment="1">
      <alignment wrapText="1"/>
    </xf>
    <xf numFmtId="49" fontId="43" fillId="0" borderId="10" xfId="0" applyNumberFormat="1" applyFont="1" applyBorder="1" applyAlignment="1">
      <alignment horizontal="center" wrapText="1"/>
    </xf>
    <xf numFmtId="0" fontId="31" fillId="0" borderId="10" xfId="53" applyFont="1" applyFill="1" applyBorder="1" applyAlignment="1">
      <alignment wrapText="1"/>
      <protection/>
    </xf>
    <xf numFmtId="0" fontId="31" fillId="0" borderId="10" xfId="54" applyFont="1" applyFill="1" applyBorder="1" applyAlignment="1">
      <alignment wrapText="1"/>
      <protection/>
    </xf>
    <xf numFmtId="49" fontId="32" fillId="0" borderId="10" xfId="0" applyNumberFormat="1" applyFont="1" applyBorder="1" applyAlignment="1">
      <alignment horizontal="right" wrapText="1"/>
    </xf>
    <xf numFmtId="49" fontId="41" fillId="0" borderId="10" xfId="0" applyNumberFormat="1" applyFont="1" applyBorder="1" applyAlignment="1">
      <alignment wrapText="1"/>
    </xf>
    <xf numFmtId="0" fontId="29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vertical="top" wrapText="1"/>
    </xf>
    <xf numFmtId="0" fontId="29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wrapText="1" indent="13"/>
    </xf>
    <xf numFmtId="0" fontId="30" fillId="0" borderId="0" xfId="0" applyFont="1" applyFill="1" applyAlignment="1">
      <alignment horizontal="left" indent="13"/>
    </xf>
    <xf numFmtId="164" fontId="0" fillId="0" borderId="0" xfId="0" applyNumberFormat="1" applyAlignment="1">
      <alignment/>
    </xf>
    <xf numFmtId="173" fontId="70" fillId="0" borderId="10" xfId="0" applyNumberFormat="1" applyFont="1" applyBorder="1" applyAlignment="1">
      <alignment/>
    </xf>
    <xf numFmtId="49" fontId="71" fillId="0" borderId="13" xfId="0" applyNumberFormat="1" applyFont="1" applyBorder="1" applyAlignment="1">
      <alignment horizontal="left" wrapText="1"/>
    </xf>
    <xf numFmtId="49" fontId="71" fillId="0" borderId="11" xfId="0" applyNumberFormat="1" applyFont="1" applyBorder="1" applyAlignment="1">
      <alignment horizontal="left" wrapText="1"/>
    </xf>
    <xf numFmtId="173" fontId="72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left" vertical="top" wrapText="1"/>
    </xf>
    <xf numFmtId="49" fontId="72" fillId="0" borderId="10" xfId="0" applyNumberFormat="1" applyFont="1" applyBorder="1" applyAlignment="1">
      <alignment vertical="top"/>
    </xf>
    <xf numFmtId="49" fontId="73" fillId="0" borderId="10" xfId="0" applyNumberFormat="1" applyFont="1" applyBorder="1" applyAlignment="1">
      <alignment vertical="top" wrapText="1"/>
    </xf>
    <xf numFmtId="49" fontId="71" fillId="0" borderId="10" xfId="0" applyNumberFormat="1" applyFont="1" applyBorder="1" applyAlignment="1">
      <alignment vertical="top" wrapText="1"/>
    </xf>
    <xf numFmtId="49" fontId="70" fillId="0" borderId="10" xfId="0" applyNumberFormat="1" applyFont="1" applyBorder="1" applyAlignment="1">
      <alignment vertical="top"/>
    </xf>
    <xf numFmtId="49" fontId="73" fillId="0" borderId="10" xfId="0" applyNumberFormat="1" applyFont="1" applyBorder="1" applyAlignment="1">
      <alignment horizontal="left" vertical="top" wrapText="1"/>
    </xf>
    <xf numFmtId="0" fontId="29" fillId="0" borderId="10" xfId="0" applyFont="1" applyBorder="1" applyAlignment="1">
      <alignment horizontal="justify" vertical="top" wrapText="1"/>
    </xf>
    <xf numFmtId="173" fontId="72" fillId="0" borderId="10" xfId="0" applyNumberFormat="1" applyFont="1" applyFill="1" applyBorder="1" applyAlignment="1">
      <alignment/>
    </xf>
    <xf numFmtId="0" fontId="73" fillId="0" borderId="10" xfId="0" applyFont="1" applyBorder="1" applyAlignment="1">
      <alignment horizontal="center" vertical="center" wrapText="1"/>
    </xf>
    <xf numFmtId="49" fontId="73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0" fontId="74" fillId="0" borderId="0" xfId="0" applyFont="1" applyAlignment="1">
      <alignment horizontal="right"/>
    </xf>
    <xf numFmtId="0" fontId="73" fillId="0" borderId="0" xfId="0" applyFont="1" applyAlignment="1">
      <alignment/>
    </xf>
    <xf numFmtId="0" fontId="70" fillId="0" borderId="0" xfId="0" applyFont="1" applyAlignment="1">
      <alignment horizontal="center"/>
    </xf>
    <xf numFmtId="0" fontId="75" fillId="0" borderId="0" xfId="0" applyFont="1" applyAlignment="1">
      <alignment horizontal="left" indent="27"/>
    </xf>
    <xf numFmtId="0" fontId="70" fillId="0" borderId="0" xfId="0" applyFont="1" applyAlignment="1">
      <alignment horizontal="left" indent="27"/>
    </xf>
    <xf numFmtId="0" fontId="76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left" vertical="top"/>
    </xf>
    <xf numFmtId="49" fontId="39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wrapText="1"/>
    </xf>
    <xf numFmtId="0" fontId="40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/>
    </xf>
    <xf numFmtId="0" fontId="40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justify" vertical="top" wrapText="1"/>
    </xf>
    <xf numFmtId="0" fontId="39" fillId="0" borderId="10" xfId="0" applyFont="1" applyBorder="1" applyAlignment="1">
      <alignment wrapText="1"/>
    </xf>
    <xf numFmtId="0" fontId="4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top" wrapText="1"/>
    </xf>
    <xf numFmtId="0" fontId="39" fillId="0" borderId="1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47" fillId="0" borderId="10" xfId="0" applyFont="1" applyBorder="1" applyAlignment="1">
      <alignment vertical="center"/>
    </xf>
    <xf numFmtId="0" fontId="4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top"/>
    </xf>
    <xf numFmtId="0" fontId="4" fillId="0" borderId="10" xfId="0" applyFont="1" applyBorder="1" applyAlignment="1">
      <alignment horizontal="left" vertical="center" wrapText="1"/>
    </xf>
    <xf numFmtId="49" fontId="39" fillId="0" borderId="10" xfId="0" applyNumberFormat="1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wrapText="1" indent="12"/>
    </xf>
    <xf numFmtId="0" fontId="49" fillId="0" borderId="0" xfId="0" applyFont="1" applyAlignment="1">
      <alignment horizontal="left" vertical="top" wrapText="1" indent="12"/>
    </xf>
    <xf numFmtId="0" fontId="0" fillId="0" borderId="0" xfId="0" applyFill="1" applyAlignment="1">
      <alignment/>
    </xf>
    <xf numFmtId="17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 vertical="top"/>
    </xf>
    <xf numFmtId="173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horizontal="center" vertical="top"/>
    </xf>
    <xf numFmtId="173" fontId="29" fillId="0" borderId="10" xfId="0" applyNumberFormat="1" applyFont="1" applyFill="1" applyBorder="1" applyAlignment="1">
      <alignment wrapText="1"/>
    </xf>
    <xf numFmtId="0" fontId="29" fillId="0" borderId="10" xfId="0" applyFont="1" applyBorder="1" applyAlignment="1">
      <alignment wrapText="1"/>
    </xf>
    <xf numFmtId="0" fontId="29" fillId="0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horizontal="center" vertical="top"/>
    </xf>
    <xf numFmtId="173" fontId="29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29" fillId="0" borderId="10" xfId="0" applyFont="1" applyFill="1" applyBorder="1" applyAlignment="1">
      <alignment vertical="center" wrapText="1"/>
    </xf>
    <xf numFmtId="173" fontId="5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wrapText="1"/>
    </xf>
    <xf numFmtId="16" fontId="29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vertical="top" wrapText="1"/>
    </xf>
    <xf numFmtId="173" fontId="29" fillId="0" borderId="10" xfId="0" applyNumberFormat="1" applyFont="1" applyFill="1" applyBorder="1" applyAlignment="1">
      <alignment horizontal="right"/>
    </xf>
    <xf numFmtId="0" fontId="34" fillId="0" borderId="10" xfId="0" applyFont="1" applyFill="1" applyBorder="1" applyAlignment="1">
      <alignment vertical="top" wrapText="1"/>
    </xf>
    <xf numFmtId="0" fontId="34" fillId="0" borderId="10" xfId="0" applyFont="1" applyBorder="1" applyAlignment="1">
      <alignment wrapText="1"/>
    </xf>
    <xf numFmtId="0" fontId="34" fillId="0" borderId="10" xfId="0" applyFont="1" applyBorder="1" applyAlignment="1">
      <alignment vertical="top" wrapText="1"/>
    </xf>
    <xf numFmtId="0" fontId="29" fillId="0" borderId="10" xfId="0" applyFont="1" applyFill="1" applyBorder="1" applyAlignment="1">
      <alignment wrapText="1"/>
    </xf>
    <xf numFmtId="173" fontId="4" fillId="0" borderId="10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top" wrapText="1"/>
    </xf>
    <xf numFmtId="49" fontId="29" fillId="0" borderId="10" xfId="0" applyNumberFormat="1" applyFont="1" applyFill="1" applyBorder="1" applyAlignment="1">
      <alignment horizontal="center" vertical="top"/>
    </xf>
    <xf numFmtId="173" fontId="39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16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vertical="top" wrapText="1"/>
    </xf>
    <xf numFmtId="0" fontId="73" fillId="0" borderId="10" xfId="0" applyFont="1" applyBorder="1" applyAlignment="1">
      <alignment horizontal="justify" vertical="top" wrapText="1"/>
    </xf>
    <xf numFmtId="3" fontId="0" fillId="0" borderId="0" xfId="0" applyNumberFormat="1" applyAlignment="1">
      <alignment/>
    </xf>
    <xf numFmtId="0" fontId="8" fillId="0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39" fillId="0" borderId="0" xfId="0" applyFont="1" applyFill="1" applyAlignment="1">
      <alignment horizontal="left" vertical="top" indent="37"/>
    </xf>
    <xf numFmtId="0" fontId="39" fillId="0" borderId="0" xfId="0" applyFont="1" applyFill="1" applyAlignment="1">
      <alignment horizontal="left" vertical="top" wrapText="1" indent="37"/>
    </xf>
    <xf numFmtId="0" fontId="39" fillId="0" borderId="0" xfId="0" applyFont="1" applyFill="1" applyAlignment="1">
      <alignment horizontal="left" wrapText="1" indent="37"/>
    </xf>
    <xf numFmtId="0" fontId="4" fillId="0" borderId="0" xfId="0" applyFont="1" applyFill="1" applyAlignment="1">
      <alignment horizontal="left" indent="37"/>
    </xf>
    <xf numFmtId="0" fontId="49" fillId="0" borderId="0" xfId="0" applyFont="1" applyFill="1" applyAlignment="1">
      <alignment/>
    </xf>
    <xf numFmtId="0" fontId="50" fillId="0" borderId="0" xfId="0" applyFont="1" applyBorder="1" applyAlignment="1">
      <alignment wrapText="1"/>
    </xf>
    <xf numFmtId="0" fontId="50" fillId="0" borderId="0" xfId="0" applyFont="1" applyAlignment="1">
      <alignment wrapText="1"/>
    </xf>
    <xf numFmtId="0" fontId="50" fillId="0" borderId="0" xfId="0" applyFont="1" applyFill="1" applyBorder="1" applyAlignment="1">
      <alignment wrapText="1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164" fontId="39" fillId="0" borderId="10" xfId="0" applyNumberFormat="1" applyFont="1" applyBorder="1" applyAlignment="1">
      <alignment horizontal="center"/>
    </xf>
    <xf numFmtId="49" fontId="39" fillId="0" borderId="10" xfId="0" applyNumberFormat="1" applyFont="1" applyBorder="1" applyAlignment="1">
      <alignment wrapText="1"/>
    </xf>
    <xf numFmtId="173" fontId="72" fillId="0" borderId="10" xfId="0" applyNumberFormat="1" applyFont="1" applyFill="1" applyBorder="1" applyAlignment="1">
      <alignment horizontal="center"/>
    </xf>
    <xf numFmtId="164" fontId="4" fillId="0" borderId="16" xfId="0" applyNumberFormat="1" applyFont="1" applyBorder="1" applyAlignment="1">
      <alignment horizontal="center" wrapText="1"/>
    </xf>
    <xf numFmtId="0" fontId="39" fillId="0" borderId="10" xfId="0" applyFont="1" applyBorder="1" applyAlignment="1">
      <alignment vertical="center" wrapText="1"/>
    </xf>
    <xf numFmtId="164" fontId="4" fillId="0" borderId="15" xfId="0" applyNumberFormat="1" applyFont="1" applyBorder="1" applyAlignment="1">
      <alignment horizontal="center" wrapText="1"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39" fillId="0" borderId="0" xfId="0" applyFont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3" fontId="30" fillId="0" borderId="13" xfId="0" applyNumberFormat="1" applyFont="1" applyFill="1" applyBorder="1" applyAlignment="1">
      <alignment/>
    </xf>
    <xf numFmtId="0" fontId="29" fillId="0" borderId="11" xfId="0" applyFont="1" applyFill="1" applyBorder="1" applyAlignment="1">
      <alignment horizontal="center" vertical="top"/>
    </xf>
    <xf numFmtId="0" fontId="39" fillId="0" borderId="0" xfId="0" applyFont="1" applyAlignment="1">
      <alignment wrapText="1"/>
    </xf>
    <xf numFmtId="0" fontId="29" fillId="0" borderId="10" xfId="0" applyFont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2" xfId="59"/>
    <cellStyle name="Обычный 3" xfId="60"/>
    <cellStyle name="Обычный 4" xfId="61"/>
    <cellStyle name="Обычный 6" xfId="62"/>
    <cellStyle name="Обычный 7" xfId="63"/>
    <cellStyle name="Обычный 8" xfId="64"/>
    <cellStyle name="Обычный 9" xfId="65"/>
    <cellStyle name="Followed Hyperlink" xfId="66"/>
    <cellStyle name="Плохой" xfId="67"/>
    <cellStyle name="Пояснение" xfId="68"/>
    <cellStyle name="Примечание" xfId="69"/>
    <cellStyle name="Примечание 10" xfId="70"/>
    <cellStyle name="Примечание 11" xfId="71"/>
    <cellStyle name="Примечание 12" xfId="72"/>
    <cellStyle name="Примечание 2" xfId="73"/>
    <cellStyle name="Примечание 3" xfId="74"/>
    <cellStyle name="Примечание 4" xfId="75"/>
    <cellStyle name="Примечание 5" xfId="76"/>
    <cellStyle name="Примечание 6" xfId="77"/>
    <cellStyle name="Примечание 7" xfId="78"/>
    <cellStyle name="Примечание 8" xfId="79"/>
    <cellStyle name="Примечание 9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Финансовый 2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4"/>
  <sheetViews>
    <sheetView zoomScale="117" zoomScaleNormal="117" zoomScalePageLayoutView="0" workbookViewId="0" topLeftCell="A4">
      <selection activeCell="B20" sqref="B20:D20"/>
    </sheetView>
  </sheetViews>
  <sheetFormatPr defaultColWidth="9.00390625" defaultRowHeight="12.75"/>
  <cols>
    <col min="1" max="1" width="18.125" style="4" customWidth="1"/>
    <col min="2" max="2" width="14.00390625" style="4" customWidth="1"/>
    <col min="3" max="3" width="9.125" style="4" customWidth="1"/>
    <col min="4" max="4" width="38.375" style="4" customWidth="1"/>
    <col min="5" max="5" width="12.125" style="5" customWidth="1"/>
    <col min="6" max="6" width="9.25390625" style="4" bestFit="1" customWidth="1"/>
    <col min="7" max="7" width="9.125" style="4" customWidth="1"/>
    <col min="8" max="8" width="9.25390625" style="4" bestFit="1" customWidth="1"/>
    <col min="9" max="16384" width="9.125" style="4" customWidth="1"/>
  </cols>
  <sheetData>
    <row r="1" ht="12.75" hidden="1"/>
    <row r="2" spans="3:4" ht="15.75" customHeight="1" hidden="1">
      <c r="C2" s="5"/>
      <c r="D2" s="10"/>
    </row>
    <row r="3" spans="3:4" ht="12.75" customHeight="1" hidden="1">
      <c r="C3" s="5"/>
      <c r="D3" s="11"/>
    </row>
    <row r="4" spans="3:5" ht="17.25" customHeight="1">
      <c r="C4" s="5"/>
      <c r="D4" s="80" t="s">
        <v>79</v>
      </c>
      <c r="E4" s="80"/>
    </row>
    <row r="5" spans="3:5" ht="12.75" customHeight="1">
      <c r="C5" s="5"/>
      <c r="D5" s="81" t="s">
        <v>78</v>
      </c>
      <c r="E5" s="81"/>
    </row>
    <row r="6" spans="3:5" ht="12.75" customHeight="1">
      <c r="C6" s="5"/>
      <c r="D6" s="81" t="s">
        <v>80</v>
      </c>
      <c r="E6" s="81"/>
    </row>
    <row r="7" spans="3:5" ht="12.75" customHeight="1">
      <c r="C7" s="5"/>
      <c r="D7" s="81" t="s">
        <v>189</v>
      </c>
      <c r="E7" s="81"/>
    </row>
    <row r="8" spans="3:5" ht="12.75" customHeight="1">
      <c r="C8" s="5"/>
      <c r="D8" s="12"/>
      <c r="E8" s="13"/>
    </row>
    <row r="9" spans="3:4" ht="12.75">
      <c r="C9" s="5"/>
      <c r="D9" s="11"/>
    </row>
    <row r="10" spans="1:5" ht="15.75">
      <c r="A10" s="82" t="s">
        <v>126</v>
      </c>
      <c r="B10" s="82"/>
      <c r="C10" s="82"/>
      <c r="D10" s="82"/>
      <c r="E10" s="83"/>
    </row>
    <row r="11" spans="1:4" ht="15.75" hidden="1">
      <c r="A11" s="84"/>
      <c r="B11" s="84"/>
      <c r="C11" s="84"/>
      <c r="D11" s="84"/>
    </row>
    <row r="12" spans="1:5" ht="12.75">
      <c r="A12" s="6"/>
      <c r="B12" s="6"/>
      <c r="C12" s="6"/>
      <c r="D12" s="6"/>
      <c r="E12" s="14" t="s">
        <v>77</v>
      </c>
    </row>
    <row r="13" spans="1:5" ht="33.75">
      <c r="A13" s="7" t="s">
        <v>26</v>
      </c>
      <c r="B13" s="88" t="s">
        <v>0</v>
      </c>
      <c r="C13" s="89"/>
      <c r="D13" s="90"/>
      <c r="E13" s="7" t="s">
        <v>109</v>
      </c>
    </row>
    <row r="14" spans="1:5" ht="12.75">
      <c r="A14" s="8">
        <v>1</v>
      </c>
      <c r="B14" s="91">
        <v>2</v>
      </c>
      <c r="C14" s="92"/>
      <c r="D14" s="93"/>
      <c r="E14" s="8">
        <v>3</v>
      </c>
    </row>
    <row r="15" spans="1:5" ht="24" customHeight="1">
      <c r="A15" s="2" t="s">
        <v>11</v>
      </c>
      <c r="B15" s="53" t="s">
        <v>1</v>
      </c>
      <c r="C15" s="54"/>
      <c r="D15" s="55"/>
      <c r="E15" s="18">
        <f>E16+E22+E27+E32+E36</f>
        <v>493250</v>
      </c>
    </row>
    <row r="16" spans="1:5" ht="20.25" customHeight="1">
      <c r="A16" s="2" t="s">
        <v>10</v>
      </c>
      <c r="B16" s="63" t="s">
        <v>21</v>
      </c>
      <c r="C16" s="64"/>
      <c r="D16" s="65"/>
      <c r="E16" s="19">
        <f>E17</f>
        <v>394875.4</v>
      </c>
    </row>
    <row r="17" spans="1:5" ht="18.75" customHeight="1">
      <c r="A17" s="2" t="s">
        <v>9</v>
      </c>
      <c r="B17" s="77" t="s">
        <v>5</v>
      </c>
      <c r="C17" s="78"/>
      <c r="D17" s="79"/>
      <c r="E17" s="20">
        <f>E18+E19+E21</f>
        <v>394875.4</v>
      </c>
    </row>
    <row r="18" spans="1:5" ht="56.25" customHeight="1">
      <c r="A18" s="2" t="s">
        <v>27</v>
      </c>
      <c r="B18" s="77" t="s">
        <v>139</v>
      </c>
      <c r="C18" s="78"/>
      <c r="D18" s="79"/>
      <c r="E18" s="20">
        <v>391648.4</v>
      </c>
    </row>
    <row r="19" spans="1:5" ht="93" customHeight="1">
      <c r="A19" s="2" t="s">
        <v>140</v>
      </c>
      <c r="B19" s="77" t="s">
        <v>144</v>
      </c>
      <c r="C19" s="78"/>
      <c r="D19" s="79"/>
      <c r="E19" s="20">
        <v>3167</v>
      </c>
    </row>
    <row r="20" spans="1:5" ht="51" customHeight="1">
      <c r="A20" s="2" t="s">
        <v>150</v>
      </c>
      <c r="B20" s="77" t="s">
        <v>151</v>
      </c>
      <c r="C20" s="78"/>
      <c r="D20" s="79"/>
      <c r="E20" s="21">
        <v>0</v>
      </c>
    </row>
    <row r="21" spans="1:5" ht="68.25" customHeight="1">
      <c r="A21" s="2" t="s">
        <v>28</v>
      </c>
      <c r="B21" s="85" t="s">
        <v>141</v>
      </c>
      <c r="C21" s="86"/>
      <c r="D21" s="87"/>
      <c r="E21" s="21">
        <v>60</v>
      </c>
    </row>
    <row r="22" spans="1:5" ht="18.75" customHeight="1">
      <c r="A22" s="2" t="s">
        <v>12</v>
      </c>
      <c r="B22" s="63" t="s">
        <v>6</v>
      </c>
      <c r="C22" s="64"/>
      <c r="D22" s="65"/>
      <c r="E22" s="19">
        <f>E23+E25+E24</f>
        <v>62033</v>
      </c>
    </row>
    <row r="23" spans="1:5" ht="20.25" customHeight="1">
      <c r="A23" s="1" t="s">
        <v>145</v>
      </c>
      <c r="B23" s="77" t="s">
        <v>7</v>
      </c>
      <c r="C23" s="78"/>
      <c r="D23" s="79"/>
      <c r="E23" s="21">
        <v>61761</v>
      </c>
    </row>
    <row r="24" spans="1:5" ht="30.75" customHeight="1">
      <c r="A24" s="1" t="s">
        <v>146</v>
      </c>
      <c r="B24" s="77" t="s">
        <v>163</v>
      </c>
      <c r="C24" s="78"/>
      <c r="D24" s="79"/>
      <c r="E24" s="21">
        <v>239</v>
      </c>
    </row>
    <row r="25" spans="1:5" ht="21" customHeight="1">
      <c r="A25" s="1" t="s">
        <v>149</v>
      </c>
      <c r="B25" s="39" t="s">
        <v>107</v>
      </c>
      <c r="C25" s="40"/>
      <c r="D25" s="41"/>
      <c r="E25" s="21">
        <v>33</v>
      </c>
    </row>
    <row r="26" spans="1:5" ht="27" customHeight="1">
      <c r="A26" s="1" t="s">
        <v>148</v>
      </c>
      <c r="B26" s="39" t="s">
        <v>147</v>
      </c>
      <c r="C26" s="40"/>
      <c r="D26" s="41"/>
      <c r="E26" s="21">
        <v>0</v>
      </c>
    </row>
    <row r="27" spans="1:5" ht="18" customHeight="1">
      <c r="A27" s="2" t="s">
        <v>13</v>
      </c>
      <c r="B27" s="63" t="s">
        <v>2</v>
      </c>
      <c r="C27" s="64"/>
      <c r="D27" s="65"/>
      <c r="E27" s="19">
        <f>E28+E29</f>
        <v>27485</v>
      </c>
    </row>
    <row r="28" spans="1:5" ht="40.5" customHeight="1">
      <c r="A28" s="1" t="s">
        <v>25</v>
      </c>
      <c r="B28" s="77" t="s">
        <v>32</v>
      </c>
      <c r="C28" s="78"/>
      <c r="D28" s="79"/>
      <c r="E28" s="20">
        <v>12000</v>
      </c>
    </row>
    <row r="29" spans="1:5" ht="20.25" customHeight="1">
      <c r="A29" s="2" t="s">
        <v>20</v>
      </c>
      <c r="B29" s="77" t="s">
        <v>3</v>
      </c>
      <c r="C29" s="78"/>
      <c r="D29" s="79"/>
      <c r="E29" s="20">
        <f>E30+E31</f>
        <v>15485</v>
      </c>
    </row>
    <row r="30" spans="1:5" ht="38.25" customHeight="1">
      <c r="A30" s="2" t="s">
        <v>30</v>
      </c>
      <c r="B30" s="77" t="s">
        <v>33</v>
      </c>
      <c r="C30" s="78"/>
      <c r="D30" s="79"/>
      <c r="E30" s="21">
        <v>4485</v>
      </c>
    </row>
    <row r="31" spans="1:5" ht="39.75" customHeight="1">
      <c r="A31" s="2" t="s">
        <v>31</v>
      </c>
      <c r="B31" s="77" t="s">
        <v>92</v>
      </c>
      <c r="C31" s="78"/>
      <c r="D31" s="79"/>
      <c r="E31" s="21">
        <v>11000</v>
      </c>
    </row>
    <row r="32" spans="1:5" ht="18" customHeight="1">
      <c r="A32" s="2" t="s">
        <v>14</v>
      </c>
      <c r="B32" s="50" t="s">
        <v>34</v>
      </c>
      <c r="C32" s="51"/>
      <c r="D32" s="52"/>
      <c r="E32" s="21">
        <f>E33+E34+E35</f>
        <v>8856.6</v>
      </c>
    </row>
    <row r="33" spans="1:5" ht="40.5" customHeight="1">
      <c r="A33" s="2" t="s">
        <v>35</v>
      </c>
      <c r="B33" s="39" t="s">
        <v>90</v>
      </c>
      <c r="C33" s="40"/>
      <c r="D33" s="41"/>
      <c r="E33" s="20">
        <v>8603.6</v>
      </c>
    </row>
    <row r="34" spans="1:5" ht="25.5" customHeight="1">
      <c r="A34" s="2" t="s">
        <v>93</v>
      </c>
      <c r="B34" s="39" t="s">
        <v>36</v>
      </c>
      <c r="C34" s="40"/>
      <c r="D34" s="41"/>
      <c r="E34" s="20">
        <v>22</v>
      </c>
    </row>
    <row r="35" spans="1:5" ht="72.75" customHeight="1">
      <c r="A35" s="3" t="s">
        <v>161</v>
      </c>
      <c r="B35" s="74" t="s">
        <v>162</v>
      </c>
      <c r="C35" s="75"/>
      <c r="D35" s="76"/>
      <c r="E35" s="20">
        <v>231</v>
      </c>
    </row>
    <row r="36" spans="1:5" s="15" customFormat="1" ht="27" customHeight="1">
      <c r="A36" s="2" t="s">
        <v>37</v>
      </c>
      <c r="B36" s="50" t="s">
        <v>19</v>
      </c>
      <c r="C36" s="51"/>
      <c r="D36" s="52"/>
      <c r="E36" s="22">
        <v>0</v>
      </c>
    </row>
    <row r="37" spans="1:5" s="15" customFormat="1" ht="16.5" customHeight="1" hidden="1">
      <c r="A37" s="2" t="s">
        <v>73</v>
      </c>
      <c r="B37" s="39" t="s">
        <v>72</v>
      </c>
      <c r="C37" s="40"/>
      <c r="D37" s="41"/>
      <c r="E37" s="21"/>
    </row>
    <row r="38" spans="1:5" ht="17.25" customHeight="1" hidden="1">
      <c r="A38" s="2" t="s">
        <v>74</v>
      </c>
      <c r="B38" s="39" t="s">
        <v>75</v>
      </c>
      <c r="C38" s="40"/>
      <c r="D38" s="41"/>
      <c r="E38" s="21"/>
    </row>
    <row r="39" spans="1:5" ht="17.25" customHeight="1" hidden="1">
      <c r="A39" s="2"/>
      <c r="B39" s="39" t="s">
        <v>76</v>
      </c>
      <c r="C39" s="40"/>
      <c r="D39" s="41"/>
      <c r="E39" s="21"/>
    </row>
    <row r="40" spans="1:5" ht="16.5" customHeight="1">
      <c r="A40" s="9"/>
      <c r="B40" s="53" t="s">
        <v>4</v>
      </c>
      <c r="C40" s="54"/>
      <c r="D40" s="55"/>
      <c r="E40" s="23">
        <f>E41+E46+E52+E55+E59+E70</f>
        <v>207361.7</v>
      </c>
    </row>
    <row r="41" spans="1:5" ht="37.5" customHeight="1">
      <c r="A41" s="2" t="s">
        <v>15</v>
      </c>
      <c r="B41" s="63" t="s">
        <v>22</v>
      </c>
      <c r="C41" s="64"/>
      <c r="D41" s="65"/>
      <c r="E41" s="24">
        <f>E42+E43+E44+E45</f>
        <v>59665</v>
      </c>
    </row>
    <row r="42" spans="1:5" ht="64.5" customHeight="1">
      <c r="A42" s="1" t="s">
        <v>97</v>
      </c>
      <c r="B42" s="68" t="s">
        <v>29</v>
      </c>
      <c r="C42" s="69"/>
      <c r="D42" s="70"/>
      <c r="E42" s="20">
        <v>14540</v>
      </c>
    </row>
    <row r="43" spans="1:5" ht="51" customHeight="1">
      <c r="A43" s="1" t="s">
        <v>38</v>
      </c>
      <c r="B43" s="68" t="s">
        <v>164</v>
      </c>
      <c r="C43" s="69"/>
      <c r="D43" s="70"/>
      <c r="E43" s="20">
        <v>260</v>
      </c>
    </row>
    <row r="44" spans="1:5" ht="39" customHeight="1">
      <c r="A44" s="1" t="s">
        <v>57</v>
      </c>
      <c r="B44" s="39" t="s">
        <v>58</v>
      </c>
      <c r="C44" s="40"/>
      <c r="D44" s="41"/>
      <c r="E44" s="20">
        <v>215</v>
      </c>
    </row>
    <row r="45" spans="1:5" ht="63" customHeight="1">
      <c r="A45" s="2" t="s">
        <v>39</v>
      </c>
      <c r="B45" s="39" t="s">
        <v>91</v>
      </c>
      <c r="C45" s="40"/>
      <c r="D45" s="41"/>
      <c r="E45" s="20">
        <v>44650</v>
      </c>
    </row>
    <row r="46" spans="1:5" ht="17.25" customHeight="1">
      <c r="A46" s="2" t="s">
        <v>17</v>
      </c>
      <c r="B46" s="63" t="s">
        <v>23</v>
      </c>
      <c r="C46" s="64"/>
      <c r="D46" s="65"/>
      <c r="E46" s="19">
        <f>E47+E48+E49+E50+E51</f>
        <v>2000</v>
      </c>
    </row>
    <row r="47" spans="1:5" ht="26.25" customHeight="1">
      <c r="A47" s="2" t="s">
        <v>129</v>
      </c>
      <c r="B47" s="39" t="s">
        <v>130</v>
      </c>
      <c r="C47" s="40"/>
      <c r="D47" s="41"/>
      <c r="E47" s="19">
        <v>224</v>
      </c>
    </row>
    <row r="48" spans="1:5" ht="26.25" customHeight="1">
      <c r="A48" s="2" t="s">
        <v>131</v>
      </c>
      <c r="B48" s="39" t="s">
        <v>132</v>
      </c>
      <c r="C48" s="40"/>
      <c r="D48" s="41"/>
      <c r="E48" s="19">
        <v>22</v>
      </c>
    </row>
    <row r="49" spans="1:5" ht="17.25" customHeight="1">
      <c r="A49" s="2" t="s">
        <v>133</v>
      </c>
      <c r="B49" s="39" t="s">
        <v>134</v>
      </c>
      <c r="C49" s="40"/>
      <c r="D49" s="41"/>
      <c r="E49" s="19">
        <v>464</v>
      </c>
    </row>
    <row r="50" spans="1:5" ht="17.25" customHeight="1">
      <c r="A50" s="2" t="s">
        <v>135</v>
      </c>
      <c r="B50" s="39" t="s">
        <v>136</v>
      </c>
      <c r="C50" s="40"/>
      <c r="D50" s="41"/>
      <c r="E50" s="19">
        <v>826</v>
      </c>
    </row>
    <row r="51" spans="1:5" ht="23.25" customHeight="1">
      <c r="A51" s="2" t="s">
        <v>137</v>
      </c>
      <c r="B51" s="39" t="s">
        <v>138</v>
      </c>
      <c r="C51" s="40"/>
      <c r="D51" s="41"/>
      <c r="E51" s="20">
        <v>464</v>
      </c>
    </row>
    <row r="52" spans="1:5" ht="26.25" customHeight="1">
      <c r="A52" s="2" t="s">
        <v>54</v>
      </c>
      <c r="B52" s="71" t="s">
        <v>98</v>
      </c>
      <c r="C52" s="72"/>
      <c r="D52" s="73"/>
      <c r="E52" s="19">
        <f>E54+E53</f>
        <v>1600</v>
      </c>
    </row>
    <row r="53" spans="1:5" ht="26.25" customHeight="1">
      <c r="A53" s="1" t="s">
        <v>127</v>
      </c>
      <c r="B53" s="35" t="s">
        <v>128</v>
      </c>
      <c r="C53" s="66"/>
      <c r="D53" s="67"/>
      <c r="E53" s="19">
        <v>1100</v>
      </c>
    </row>
    <row r="54" spans="1:5" ht="18.75" customHeight="1">
      <c r="A54" s="1" t="s">
        <v>99</v>
      </c>
      <c r="B54" s="35" t="s">
        <v>100</v>
      </c>
      <c r="C54" s="66"/>
      <c r="D54" s="67"/>
      <c r="E54" s="21">
        <v>500</v>
      </c>
    </row>
    <row r="55" spans="1:5" ht="24.75" customHeight="1">
      <c r="A55" s="2" t="s">
        <v>40</v>
      </c>
      <c r="B55" s="63" t="s">
        <v>24</v>
      </c>
      <c r="C55" s="64"/>
      <c r="D55" s="65"/>
      <c r="E55" s="19">
        <f>E56+E57+E58</f>
        <v>141310.2</v>
      </c>
    </row>
    <row r="56" spans="1:5" ht="66" customHeight="1">
      <c r="A56" s="1" t="s">
        <v>101</v>
      </c>
      <c r="B56" s="39" t="s">
        <v>81</v>
      </c>
      <c r="C56" s="40"/>
      <c r="D56" s="41"/>
      <c r="E56" s="20">
        <v>126210.2</v>
      </c>
    </row>
    <row r="57" spans="1:5" ht="38.25" customHeight="1">
      <c r="A57" s="2" t="s">
        <v>59</v>
      </c>
      <c r="B57" s="39" t="s">
        <v>41</v>
      </c>
      <c r="C57" s="40"/>
      <c r="D57" s="41"/>
      <c r="E57" s="21">
        <v>4500</v>
      </c>
    </row>
    <row r="58" spans="1:5" ht="39.75" customHeight="1">
      <c r="A58" s="2" t="s">
        <v>60</v>
      </c>
      <c r="B58" s="39" t="s">
        <v>94</v>
      </c>
      <c r="C58" s="40"/>
      <c r="D58" s="41"/>
      <c r="E58" s="20">
        <v>10600</v>
      </c>
    </row>
    <row r="59" spans="1:5" ht="18" customHeight="1">
      <c r="A59" s="2" t="s">
        <v>16</v>
      </c>
      <c r="B59" s="63" t="s">
        <v>18</v>
      </c>
      <c r="C59" s="64"/>
      <c r="D59" s="65"/>
      <c r="E59" s="20">
        <f>E60+E61+E62+E63+E66+E67+E68+E69</f>
        <v>2786.5</v>
      </c>
    </row>
    <row r="60" spans="1:5" ht="65.25" customHeight="1">
      <c r="A60" s="2" t="s">
        <v>43</v>
      </c>
      <c r="B60" s="35" t="s">
        <v>102</v>
      </c>
      <c r="C60" s="66"/>
      <c r="D60" s="67"/>
      <c r="E60" s="20">
        <v>50</v>
      </c>
    </row>
    <row r="61" spans="1:5" ht="39" customHeight="1">
      <c r="A61" s="2" t="s">
        <v>44</v>
      </c>
      <c r="B61" s="39" t="s">
        <v>89</v>
      </c>
      <c r="C61" s="40"/>
      <c r="D61" s="41"/>
      <c r="E61" s="20">
        <v>30</v>
      </c>
    </row>
    <row r="62" spans="1:5" ht="54.75" customHeight="1">
      <c r="A62" s="2" t="s">
        <v>45</v>
      </c>
      <c r="B62" s="39" t="s">
        <v>46</v>
      </c>
      <c r="C62" s="40"/>
      <c r="D62" s="41"/>
      <c r="E62" s="20">
        <v>13.1</v>
      </c>
    </row>
    <row r="63" spans="1:5" ht="68.25" customHeight="1">
      <c r="A63" s="1" t="s">
        <v>103</v>
      </c>
      <c r="B63" s="39" t="s">
        <v>142</v>
      </c>
      <c r="C63" s="40"/>
      <c r="D63" s="41"/>
      <c r="E63" s="20">
        <f>E64+E65</f>
        <v>158</v>
      </c>
    </row>
    <row r="64" spans="1:5" ht="27.75" customHeight="1">
      <c r="A64" s="2" t="s">
        <v>47</v>
      </c>
      <c r="B64" s="39" t="s">
        <v>61</v>
      </c>
      <c r="C64" s="40"/>
      <c r="D64" s="41"/>
      <c r="E64" s="20">
        <v>30</v>
      </c>
    </row>
    <row r="65" spans="1:5" ht="30" customHeight="1">
      <c r="A65" s="2" t="s">
        <v>48</v>
      </c>
      <c r="B65" s="39" t="s">
        <v>49</v>
      </c>
      <c r="C65" s="40"/>
      <c r="D65" s="41"/>
      <c r="E65" s="20">
        <v>128</v>
      </c>
    </row>
    <row r="66" spans="1:5" ht="42.75" customHeight="1">
      <c r="A66" s="2" t="s">
        <v>50</v>
      </c>
      <c r="B66" s="39" t="s">
        <v>51</v>
      </c>
      <c r="C66" s="40"/>
      <c r="D66" s="41"/>
      <c r="E66" s="20">
        <v>188.4</v>
      </c>
    </row>
    <row r="67" spans="1:5" ht="43.5" customHeight="1">
      <c r="A67" s="2" t="s">
        <v>68</v>
      </c>
      <c r="B67" s="39" t="s">
        <v>69</v>
      </c>
      <c r="C67" s="40"/>
      <c r="D67" s="41"/>
      <c r="E67" s="25">
        <v>70</v>
      </c>
    </row>
    <row r="68" spans="1:5" ht="39.75" customHeight="1">
      <c r="A68" s="2" t="s">
        <v>56</v>
      </c>
      <c r="B68" s="39" t="s">
        <v>55</v>
      </c>
      <c r="C68" s="40"/>
      <c r="D68" s="41"/>
      <c r="E68" s="21">
        <v>50</v>
      </c>
    </row>
    <row r="69" spans="1:5" ht="28.5" customHeight="1">
      <c r="A69" s="2" t="s">
        <v>52</v>
      </c>
      <c r="B69" s="39" t="s">
        <v>53</v>
      </c>
      <c r="C69" s="40"/>
      <c r="D69" s="41"/>
      <c r="E69" s="20">
        <v>2227</v>
      </c>
    </row>
    <row r="70" spans="1:5" ht="16.5" customHeight="1">
      <c r="A70" s="2" t="s">
        <v>42</v>
      </c>
      <c r="B70" s="50" t="s">
        <v>8</v>
      </c>
      <c r="C70" s="51"/>
      <c r="D70" s="52"/>
      <c r="E70" s="21">
        <f>+E71</f>
        <v>0</v>
      </c>
    </row>
    <row r="71" spans="1:5" ht="21" customHeight="1">
      <c r="A71" s="2" t="s">
        <v>70</v>
      </c>
      <c r="B71" s="39" t="s">
        <v>71</v>
      </c>
      <c r="C71" s="40"/>
      <c r="D71" s="41"/>
      <c r="E71" s="20">
        <v>0</v>
      </c>
    </row>
    <row r="72" spans="1:5" ht="16.5" customHeight="1">
      <c r="A72" s="9"/>
      <c r="B72" s="53" t="s">
        <v>66</v>
      </c>
      <c r="C72" s="54"/>
      <c r="D72" s="55"/>
      <c r="E72" s="18">
        <f>E40+E15</f>
        <v>700611.7</v>
      </c>
    </row>
    <row r="73" spans="1:6" ht="16.5" customHeight="1">
      <c r="A73" s="1" t="s">
        <v>95</v>
      </c>
      <c r="B73" s="62" t="s">
        <v>63</v>
      </c>
      <c r="C73" s="62"/>
      <c r="D73" s="62"/>
      <c r="E73" s="18">
        <f>E74+E112</f>
        <v>648310.2000000001</v>
      </c>
      <c r="F73" s="29"/>
    </row>
    <row r="74" spans="1:6" ht="27" customHeight="1">
      <c r="A74" s="1" t="s">
        <v>62</v>
      </c>
      <c r="B74" s="62" t="s">
        <v>96</v>
      </c>
      <c r="C74" s="62"/>
      <c r="D74" s="62"/>
      <c r="E74" s="23">
        <f>E75+E76+E77+E94+E108</f>
        <v>655732.8</v>
      </c>
      <c r="F74" s="29"/>
    </row>
    <row r="75" spans="1:5" ht="28.5" customHeight="1">
      <c r="A75" s="1" t="s">
        <v>64</v>
      </c>
      <c r="B75" s="39" t="s">
        <v>65</v>
      </c>
      <c r="C75" s="40"/>
      <c r="D75" s="41"/>
      <c r="E75" s="20">
        <v>886</v>
      </c>
    </row>
    <row r="76" spans="1:6" ht="28.5" customHeight="1">
      <c r="A76" s="1" t="s">
        <v>174</v>
      </c>
      <c r="B76" s="39" t="s">
        <v>175</v>
      </c>
      <c r="C76" s="40"/>
      <c r="D76" s="41"/>
      <c r="E76" s="20">
        <v>10486.8</v>
      </c>
      <c r="F76" s="31"/>
    </row>
    <row r="77" spans="1:6" ht="26.25" customHeight="1">
      <c r="A77" s="1"/>
      <c r="B77" s="59" t="s">
        <v>156</v>
      </c>
      <c r="C77" s="60"/>
      <c r="D77" s="61"/>
      <c r="E77" s="18">
        <f>E78+E79+E80+E81+E82+E83+E84+E85+E86</f>
        <v>379338</v>
      </c>
      <c r="F77" s="26"/>
    </row>
    <row r="78" spans="1:6" ht="26.25" customHeight="1">
      <c r="A78" s="1" t="s">
        <v>179</v>
      </c>
      <c r="B78" s="39" t="s">
        <v>180</v>
      </c>
      <c r="C78" s="40"/>
      <c r="D78" s="41"/>
      <c r="E78" s="20">
        <v>2179.3</v>
      </c>
      <c r="F78" s="26"/>
    </row>
    <row r="79" spans="1:6" ht="40.5" customHeight="1">
      <c r="A79" s="1" t="s">
        <v>181</v>
      </c>
      <c r="B79" s="39" t="s">
        <v>182</v>
      </c>
      <c r="C79" s="40"/>
      <c r="D79" s="41"/>
      <c r="E79" s="20">
        <v>44298.4</v>
      </c>
      <c r="F79" s="31"/>
    </row>
    <row r="80" spans="1:5" ht="26.25" customHeight="1">
      <c r="A80" s="1" t="s">
        <v>177</v>
      </c>
      <c r="B80" s="39" t="s">
        <v>178</v>
      </c>
      <c r="C80" s="40"/>
      <c r="D80" s="41"/>
      <c r="E80" s="20">
        <v>2165</v>
      </c>
    </row>
    <row r="81" spans="1:6" ht="50.25" customHeight="1">
      <c r="A81" s="1" t="s">
        <v>185</v>
      </c>
      <c r="B81" s="39" t="s">
        <v>186</v>
      </c>
      <c r="C81" s="40"/>
      <c r="D81" s="41"/>
      <c r="E81" s="20">
        <v>16185.1</v>
      </c>
      <c r="F81" s="31"/>
    </row>
    <row r="82" spans="1:6" ht="70.5" customHeight="1">
      <c r="A82" s="1" t="s">
        <v>166</v>
      </c>
      <c r="B82" s="39" t="s">
        <v>167</v>
      </c>
      <c r="C82" s="40"/>
      <c r="D82" s="41"/>
      <c r="E82" s="20">
        <v>57179.8</v>
      </c>
      <c r="F82" s="31"/>
    </row>
    <row r="83" spans="1:8" ht="54.75" customHeight="1">
      <c r="A83" s="1" t="s">
        <v>168</v>
      </c>
      <c r="B83" s="39" t="s">
        <v>169</v>
      </c>
      <c r="C83" s="40"/>
      <c r="D83" s="41"/>
      <c r="E83" s="20">
        <v>21320.8</v>
      </c>
      <c r="F83" s="31"/>
      <c r="H83" s="15"/>
    </row>
    <row r="84" spans="1:5" ht="59.25" customHeight="1">
      <c r="A84" s="1" t="s">
        <v>170</v>
      </c>
      <c r="B84" s="39" t="s">
        <v>171</v>
      </c>
      <c r="C84" s="40"/>
      <c r="D84" s="41"/>
      <c r="E84" s="20">
        <v>19236.6</v>
      </c>
    </row>
    <row r="85" spans="1:9" ht="42" customHeight="1">
      <c r="A85" s="1" t="s">
        <v>172</v>
      </c>
      <c r="B85" s="39" t="s">
        <v>173</v>
      </c>
      <c r="C85" s="40"/>
      <c r="D85" s="41"/>
      <c r="E85" s="20">
        <v>7172.8</v>
      </c>
      <c r="G85" s="27"/>
      <c r="H85" s="27"/>
      <c r="I85" s="27"/>
    </row>
    <row r="86" spans="1:6" ht="21" customHeight="1">
      <c r="A86" s="17" t="s">
        <v>158</v>
      </c>
      <c r="B86" s="59" t="s">
        <v>157</v>
      </c>
      <c r="C86" s="60"/>
      <c r="D86" s="61"/>
      <c r="E86" s="18">
        <f>E87+E88+E89+E90+E91+E92+E93</f>
        <v>209600.2</v>
      </c>
      <c r="F86" s="26"/>
    </row>
    <row r="87" spans="1:6" ht="28.5" customHeight="1">
      <c r="A87" s="17" t="s">
        <v>159</v>
      </c>
      <c r="B87" s="39" t="s">
        <v>160</v>
      </c>
      <c r="C87" s="40"/>
      <c r="D87" s="41"/>
      <c r="E87" s="20">
        <v>165465</v>
      </c>
      <c r="F87" s="26"/>
    </row>
    <row r="88" spans="1:5" ht="42" customHeight="1">
      <c r="A88" s="17" t="s">
        <v>159</v>
      </c>
      <c r="B88" s="39" t="s">
        <v>165</v>
      </c>
      <c r="C88" s="40"/>
      <c r="D88" s="41"/>
      <c r="E88" s="20">
        <v>24201.6</v>
      </c>
    </row>
    <row r="89" spans="1:5" ht="67.5" customHeight="1">
      <c r="A89" s="17" t="s">
        <v>159</v>
      </c>
      <c r="B89" s="39" t="s">
        <v>176</v>
      </c>
      <c r="C89" s="40"/>
      <c r="D89" s="41"/>
      <c r="E89" s="20">
        <v>338</v>
      </c>
    </row>
    <row r="90" spans="1:5" ht="57.75" customHeight="1">
      <c r="A90" s="17" t="s">
        <v>159</v>
      </c>
      <c r="B90" s="39" t="s">
        <v>183</v>
      </c>
      <c r="C90" s="40"/>
      <c r="D90" s="41"/>
      <c r="E90" s="20">
        <v>2846.1</v>
      </c>
    </row>
    <row r="91" spans="1:6" ht="51.75" customHeight="1">
      <c r="A91" s="17" t="s">
        <v>159</v>
      </c>
      <c r="B91" s="39" t="s">
        <v>184</v>
      </c>
      <c r="C91" s="40"/>
      <c r="D91" s="41"/>
      <c r="E91" s="20">
        <v>7889.7</v>
      </c>
      <c r="F91" s="31"/>
    </row>
    <row r="92" spans="1:6" ht="60.75" customHeight="1">
      <c r="A92" s="17" t="s">
        <v>159</v>
      </c>
      <c r="B92" s="39" t="s">
        <v>187</v>
      </c>
      <c r="C92" s="40"/>
      <c r="D92" s="41"/>
      <c r="E92" s="20">
        <v>353.3</v>
      </c>
      <c r="F92" s="31"/>
    </row>
    <row r="93" spans="1:6" ht="55.5" customHeight="1">
      <c r="A93" s="17" t="s">
        <v>159</v>
      </c>
      <c r="B93" s="39" t="s">
        <v>188</v>
      </c>
      <c r="C93" s="40"/>
      <c r="D93" s="41"/>
      <c r="E93" s="20">
        <v>8506.5</v>
      </c>
      <c r="F93" s="31"/>
    </row>
    <row r="94" spans="1:5" ht="28.5" customHeight="1">
      <c r="A94" s="1" t="s">
        <v>104</v>
      </c>
      <c r="B94" s="56" t="s">
        <v>105</v>
      </c>
      <c r="C94" s="57"/>
      <c r="D94" s="58"/>
      <c r="E94" s="18">
        <f>E95+E96+E97+E98+E99+E100</f>
        <v>49700</v>
      </c>
    </row>
    <row r="95" spans="1:5" ht="45.75" customHeight="1">
      <c r="A95" s="1" t="s">
        <v>108</v>
      </c>
      <c r="B95" s="39" t="s">
        <v>143</v>
      </c>
      <c r="C95" s="33"/>
      <c r="D95" s="34"/>
      <c r="E95" s="20">
        <v>22.6</v>
      </c>
    </row>
    <row r="96" spans="1:6" ht="28.5" customHeight="1">
      <c r="A96" s="1" t="s">
        <v>85</v>
      </c>
      <c r="B96" s="36" t="s">
        <v>86</v>
      </c>
      <c r="C96" s="94"/>
      <c r="D96" s="95"/>
      <c r="E96" s="21">
        <v>7913.6</v>
      </c>
      <c r="F96" s="28"/>
    </row>
    <row r="97" spans="1:5" ht="57" customHeight="1">
      <c r="A97" s="1" t="s">
        <v>110</v>
      </c>
      <c r="B97" s="36" t="s">
        <v>111</v>
      </c>
      <c r="C97" s="37"/>
      <c r="D97" s="38"/>
      <c r="E97" s="20">
        <v>7484.4</v>
      </c>
    </row>
    <row r="98" spans="1:5" ht="57.75" customHeight="1">
      <c r="A98" s="1" t="s">
        <v>112</v>
      </c>
      <c r="B98" s="36" t="s">
        <v>113</v>
      </c>
      <c r="C98" s="37"/>
      <c r="D98" s="38"/>
      <c r="E98" s="20">
        <v>7235.1</v>
      </c>
    </row>
    <row r="99" spans="1:5" ht="41.25" customHeight="1">
      <c r="A99" s="1" t="s">
        <v>114</v>
      </c>
      <c r="B99" s="36" t="s">
        <v>115</v>
      </c>
      <c r="C99" s="37"/>
      <c r="D99" s="38"/>
      <c r="E99" s="20">
        <v>22385</v>
      </c>
    </row>
    <row r="100" spans="1:5" ht="21.75" customHeight="1">
      <c r="A100" s="1" t="s">
        <v>82</v>
      </c>
      <c r="B100" s="96" t="s">
        <v>106</v>
      </c>
      <c r="C100" s="97"/>
      <c r="D100" s="98"/>
      <c r="E100" s="18">
        <f>E101+E102+E103+E104+E105+E106+E107</f>
        <v>4659.3</v>
      </c>
    </row>
    <row r="101" spans="1:5" ht="28.5" customHeight="1">
      <c r="A101" s="1" t="s">
        <v>82</v>
      </c>
      <c r="B101" s="36" t="s">
        <v>83</v>
      </c>
      <c r="C101" s="99"/>
      <c r="D101" s="100"/>
      <c r="E101" s="20">
        <v>423.6</v>
      </c>
    </row>
    <row r="102" spans="1:5" ht="40.5" customHeight="1">
      <c r="A102" s="1" t="s">
        <v>82</v>
      </c>
      <c r="B102" s="35" t="s">
        <v>84</v>
      </c>
      <c r="C102" s="101"/>
      <c r="D102" s="102"/>
      <c r="E102" s="20">
        <v>394.4</v>
      </c>
    </row>
    <row r="103" spans="1:5" ht="41.25" customHeight="1">
      <c r="A103" s="1" t="s">
        <v>82</v>
      </c>
      <c r="B103" s="35" t="s">
        <v>87</v>
      </c>
      <c r="C103" s="101"/>
      <c r="D103" s="102"/>
      <c r="E103" s="20">
        <v>1237.7</v>
      </c>
    </row>
    <row r="104" spans="1:5" ht="42" customHeight="1">
      <c r="A104" s="1" t="s">
        <v>82</v>
      </c>
      <c r="B104" s="35" t="s">
        <v>88</v>
      </c>
      <c r="C104" s="101"/>
      <c r="D104" s="102"/>
      <c r="E104" s="20">
        <v>1680.3</v>
      </c>
    </row>
    <row r="105" spans="1:5" ht="79.5" customHeight="1">
      <c r="A105" s="1" t="s">
        <v>82</v>
      </c>
      <c r="B105" s="32" t="s">
        <v>118</v>
      </c>
      <c r="C105" s="33"/>
      <c r="D105" s="34"/>
      <c r="E105" s="20">
        <v>412.6</v>
      </c>
    </row>
    <row r="106" spans="1:5" ht="31.5" customHeight="1">
      <c r="A106" s="1" t="s">
        <v>82</v>
      </c>
      <c r="B106" s="35" t="s">
        <v>116</v>
      </c>
      <c r="C106" s="33"/>
      <c r="D106" s="34"/>
      <c r="E106" s="20">
        <v>398.4</v>
      </c>
    </row>
    <row r="107" spans="1:5" ht="42" customHeight="1">
      <c r="A107" s="1" t="s">
        <v>82</v>
      </c>
      <c r="B107" s="35" t="s">
        <v>117</v>
      </c>
      <c r="C107" s="33"/>
      <c r="D107" s="34"/>
      <c r="E107" s="20">
        <v>112.3</v>
      </c>
    </row>
    <row r="108" spans="1:5" ht="22.5" customHeight="1">
      <c r="A108" s="16" t="s">
        <v>119</v>
      </c>
      <c r="B108" s="45" t="s">
        <v>120</v>
      </c>
      <c r="C108" s="46"/>
      <c r="D108" s="47"/>
      <c r="E108" s="18">
        <f>E109+E110</f>
        <v>215322</v>
      </c>
    </row>
    <row r="109" spans="1:5" ht="42" customHeight="1">
      <c r="A109" s="1" t="s">
        <v>121</v>
      </c>
      <c r="B109" s="35" t="s">
        <v>122</v>
      </c>
      <c r="C109" s="33"/>
      <c r="D109" s="34"/>
      <c r="E109" s="20">
        <v>132.3</v>
      </c>
    </row>
    <row r="110" spans="1:5" ht="29.25" customHeight="1">
      <c r="A110" s="16" t="s">
        <v>123</v>
      </c>
      <c r="B110" s="45" t="s">
        <v>124</v>
      </c>
      <c r="C110" s="46"/>
      <c r="D110" s="47"/>
      <c r="E110" s="18">
        <f>E111</f>
        <v>215189.7</v>
      </c>
    </row>
    <row r="111" spans="1:8" ht="61.5" customHeight="1">
      <c r="A111" s="1" t="s">
        <v>123</v>
      </c>
      <c r="B111" s="35" t="s">
        <v>125</v>
      </c>
      <c r="C111" s="33"/>
      <c r="D111" s="34"/>
      <c r="E111" s="20">
        <v>215189.7</v>
      </c>
      <c r="H111" s="26"/>
    </row>
    <row r="112" spans="1:5" ht="37.5" customHeight="1">
      <c r="A112" s="1" t="s">
        <v>152</v>
      </c>
      <c r="B112" s="45" t="s">
        <v>153</v>
      </c>
      <c r="C112" s="46"/>
      <c r="D112" s="47"/>
      <c r="E112" s="18">
        <f>E113</f>
        <v>-7422.6</v>
      </c>
    </row>
    <row r="113" spans="1:5" ht="45" customHeight="1">
      <c r="A113" s="1" t="s">
        <v>154</v>
      </c>
      <c r="B113" s="35" t="s">
        <v>155</v>
      </c>
      <c r="C113" s="48"/>
      <c r="D113" s="49"/>
      <c r="E113" s="20">
        <v>-7422.6</v>
      </c>
    </row>
    <row r="114" spans="1:5" ht="12.75" customHeight="1">
      <c r="A114" s="42" t="s">
        <v>67</v>
      </c>
      <c r="B114" s="43"/>
      <c r="C114" s="43"/>
      <c r="D114" s="44"/>
      <c r="E114" s="30">
        <f>E73+E72</f>
        <v>1348921.9</v>
      </c>
    </row>
  </sheetData>
  <sheetProtection/>
  <mergeCells count="108">
    <mergeCell ref="B19:D19"/>
    <mergeCell ref="B24:D24"/>
    <mergeCell ref="B20:D20"/>
    <mergeCell ref="B92:D92"/>
    <mergeCell ref="B88:D88"/>
    <mergeCell ref="B82:D82"/>
    <mergeCell ref="B83:D83"/>
    <mergeCell ref="B38:D38"/>
    <mergeCell ref="B97:D97"/>
    <mergeCell ref="B98:D98"/>
    <mergeCell ref="B102:D102"/>
    <mergeCell ref="B103:D103"/>
    <mergeCell ref="B93:D93"/>
    <mergeCell ref="B111:D111"/>
    <mergeCell ref="B96:D96"/>
    <mergeCell ref="B100:D100"/>
    <mergeCell ref="B101:D101"/>
    <mergeCell ref="B104:D104"/>
    <mergeCell ref="B84:D84"/>
    <mergeCell ref="B110:D110"/>
    <mergeCell ref="B108:D108"/>
    <mergeCell ref="A11:D11"/>
    <mergeCell ref="B21:D21"/>
    <mergeCell ref="B22:D22"/>
    <mergeCell ref="B23:D23"/>
    <mergeCell ref="B13:D13"/>
    <mergeCell ref="B14:D14"/>
    <mergeCell ref="B15:D15"/>
    <mergeCell ref="B16:D16"/>
    <mergeCell ref="B17:D17"/>
    <mergeCell ref="B18:D18"/>
    <mergeCell ref="B25:D25"/>
    <mergeCell ref="B27:D27"/>
    <mergeCell ref="B28:D28"/>
    <mergeCell ref="B29:D29"/>
    <mergeCell ref="B109:D109"/>
    <mergeCell ref="D4:E4"/>
    <mergeCell ref="D5:E5"/>
    <mergeCell ref="D6:E6"/>
    <mergeCell ref="D7:E7"/>
    <mergeCell ref="A10:E10"/>
    <mergeCell ref="B35:D35"/>
    <mergeCell ref="B36:D36"/>
    <mergeCell ref="B37:D37"/>
    <mergeCell ref="B26:D26"/>
    <mergeCell ref="B31:D31"/>
    <mergeCell ref="B32:D32"/>
    <mergeCell ref="B30:D30"/>
    <mergeCell ref="B33:D33"/>
    <mergeCell ref="B34:D34"/>
    <mergeCell ref="B52:D52"/>
    <mergeCell ref="B47:D47"/>
    <mergeCell ref="B48:D48"/>
    <mergeCell ref="B62:D62"/>
    <mergeCell ref="B54:D54"/>
    <mergeCell ref="B39:D39"/>
    <mergeCell ref="B40:D40"/>
    <mergeCell ref="B41:D41"/>
    <mergeCell ref="B57:D57"/>
    <mergeCell ref="B42:D42"/>
    <mergeCell ref="B43:D43"/>
    <mergeCell ref="B69:D69"/>
    <mergeCell ref="B53:D53"/>
    <mergeCell ref="B63:D63"/>
    <mergeCell ref="B44:D44"/>
    <mergeCell ref="B45:D45"/>
    <mergeCell ref="B46:D46"/>
    <mergeCell ref="B51:D51"/>
    <mergeCell ref="B85:D85"/>
    <mergeCell ref="B76:D76"/>
    <mergeCell ref="B49:D49"/>
    <mergeCell ref="B50:D50"/>
    <mergeCell ref="B59:D59"/>
    <mergeCell ref="B60:D60"/>
    <mergeCell ref="B61:D61"/>
    <mergeCell ref="B78:D78"/>
    <mergeCell ref="B55:D55"/>
    <mergeCell ref="B56:D56"/>
    <mergeCell ref="B58:D58"/>
    <mergeCell ref="B77:D77"/>
    <mergeCell ref="B89:D89"/>
    <mergeCell ref="B86:D86"/>
    <mergeCell ref="B87:D87"/>
    <mergeCell ref="B64:D64"/>
    <mergeCell ref="B65:D65"/>
    <mergeCell ref="B66:D66"/>
    <mergeCell ref="B73:D73"/>
    <mergeCell ref="B74:D74"/>
    <mergeCell ref="A114:D114"/>
    <mergeCell ref="B112:D112"/>
    <mergeCell ref="B113:D113"/>
    <mergeCell ref="B75:D75"/>
    <mergeCell ref="B70:D70"/>
    <mergeCell ref="B71:D71"/>
    <mergeCell ref="B72:D72"/>
    <mergeCell ref="B94:D94"/>
    <mergeCell ref="B95:D95"/>
    <mergeCell ref="B80:D80"/>
    <mergeCell ref="B105:D105"/>
    <mergeCell ref="B106:D106"/>
    <mergeCell ref="B107:D107"/>
    <mergeCell ref="B99:D99"/>
    <mergeCell ref="B67:D67"/>
    <mergeCell ref="B68:D68"/>
    <mergeCell ref="B81:D81"/>
    <mergeCell ref="B91:D91"/>
    <mergeCell ref="B90:D90"/>
    <mergeCell ref="B79:D79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scale="90" r:id="rId1"/>
  <headerFooter differentFirst="1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C20" sqref="C20"/>
    </sheetView>
  </sheetViews>
  <sheetFormatPr defaultColWidth="9.00390625" defaultRowHeight="12.75"/>
  <cols>
    <col min="1" max="1" width="0.2421875" style="0" customWidth="1"/>
    <col min="2" max="2" width="5.25390625" style="0" customWidth="1"/>
    <col min="3" max="3" width="87.875" style="0" customWidth="1"/>
    <col min="4" max="4" width="13.00390625" style="400" customWidth="1"/>
    <col min="6" max="6" width="9.625" style="0" bestFit="1" customWidth="1"/>
  </cols>
  <sheetData>
    <row r="1" spans="2:4" ht="16.5">
      <c r="B1" s="453"/>
      <c r="C1" s="452" t="s">
        <v>1045</v>
      </c>
      <c r="D1" s="452"/>
    </row>
    <row r="2" spans="2:4" ht="31.5" customHeight="1">
      <c r="B2" s="400"/>
      <c r="C2" s="451" t="s">
        <v>1026</v>
      </c>
      <c r="D2" s="451"/>
    </row>
    <row r="3" spans="2:4" ht="16.5" customHeight="1">
      <c r="B3" s="400"/>
      <c r="C3" s="450" t="s">
        <v>803</v>
      </c>
      <c r="D3" s="449"/>
    </row>
    <row r="4" spans="2:4" ht="13.5" customHeight="1">
      <c r="B4" s="444" t="s">
        <v>1024</v>
      </c>
      <c r="C4" s="444"/>
      <c r="D4" s="444"/>
    </row>
    <row r="5" spans="2:4" ht="15.75">
      <c r="B5" s="447"/>
      <c r="C5" s="446" t="s">
        <v>1044</v>
      </c>
      <c r="D5" s="445"/>
    </row>
    <row r="6" spans="1:4" ht="15.75">
      <c r="A6" s="443"/>
      <c r="B6" s="444" t="s">
        <v>1043</v>
      </c>
      <c r="C6" s="444"/>
      <c r="D6" s="444"/>
    </row>
    <row r="7" spans="1:4" ht="16.5">
      <c r="A7" s="443"/>
      <c r="C7" s="442"/>
      <c r="D7" s="482" t="s">
        <v>843</v>
      </c>
    </row>
    <row r="8" spans="2:4" ht="48" customHeight="1">
      <c r="B8" s="481" t="s">
        <v>1021</v>
      </c>
      <c r="C8" s="481" t="s">
        <v>1042</v>
      </c>
      <c r="D8" s="480" t="s">
        <v>109</v>
      </c>
    </row>
    <row r="9" spans="2:4" ht="26.25" customHeight="1">
      <c r="B9" s="476" t="s">
        <v>1041</v>
      </c>
      <c r="C9" s="475"/>
      <c r="D9" s="474"/>
    </row>
    <row r="10" spans="2:4" ht="31.5" customHeight="1">
      <c r="B10" s="406" t="s">
        <v>1017</v>
      </c>
      <c r="C10" s="479" t="s">
        <v>1037</v>
      </c>
      <c r="D10" s="411">
        <v>540</v>
      </c>
    </row>
    <row r="11" spans="2:4" ht="16.5" customHeight="1">
      <c r="B11" s="478"/>
      <c r="C11" s="405" t="s">
        <v>1007</v>
      </c>
      <c r="D11" s="477">
        <f>D10</f>
        <v>540</v>
      </c>
    </row>
    <row r="12" spans="2:5" ht="40.5" customHeight="1">
      <c r="B12" s="476" t="s">
        <v>1040</v>
      </c>
      <c r="C12" s="475"/>
      <c r="D12" s="474"/>
      <c r="E12" s="473"/>
    </row>
    <row r="13" spans="2:4" ht="37.5" customHeight="1">
      <c r="B13" s="406" t="s">
        <v>1005</v>
      </c>
      <c r="C13" s="383" t="s">
        <v>1039</v>
      </c>
      <c r="D13" s="411">
        <v>22385</v>
      </c>
    </row>
    <row r="14" spans="2:4" ht="31.5">
      <c r="B14" s="406" t="s">
        <v>1003</v>
      </c>
      <c r="C14" s="472" t="s">
        <v>1038</v>
      </c>
      <c r="D14" s="411">
        <v>112.3</v>
      </c>
    </row>
    <row r="15" spans="2:4" ht="31.5">
      <c r="B15" s="416" t="s">
        <v>1001</v>
      </c>
      <c r="C15" s="377" t="s">
        <v>1037</v>
      </c>
      <c r="D15" s="411">
        <v>359</v>
      </c>
    </row>
    <row r="16" spans="2:4" ht="15.75">
      <c r="B16" s="410"/>
      <c r="C16" s="405" t="s">
        <v>993</v>
      </c>
      <c r="D16" s="404">
        <f>SUM(D13:D15)</f>
        <v>22856.3</v>
      </c>
    </row>
    <row r="17" spans="2:4" ht="16.5">
      <c r="B17" s="403"/>
      <c r="C17" s="402" t="s">
        <v>953</v>
      </c>
      <c r="D17" s="401">
        <f>D11+D16</f>
        <v>23396.3</v>
      </c>
    </row>
  </sheetData>
  <sheetProtection/>
  <mergeCells count="7">
    <mergeCell ref="B9:D9"/>
    <mergeCell ref="B12:D12"/>
    <mergeCell ref="C1:D1"/>
    <mergeCell ref="C2:D2"/>
    <mergeCell ref="C3:D3"/>
    <mergeCell ref="B4:D4"/>
    <mergeCell ref="B6:D6"/>
  </mergeCells>
  <printOptions horizontalCentered="1"/>
  <pageMargins left="1.1811023622047245" right="0.3937007874015748" top="0.7874015748031497" bottom="0.7874015748031497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7.125" style="187" customWidth="1"/>
    <col min="2" max="2" width="77.25390625" style="187" customWidth="1"/>
    <col min="3" max="3" width="27.125" style="187" customWidth="1"/>
    <col min="4" max="16384" width="9.125" style="187" customWidth="1"/>
  </cols>
  <sheetData>
    <row r="1" spans="2:4" ht="16.5">
      <c r="B1" s="269"/>
      <c r="C1" s="268" t="s">
        <v>754</v>
      </c>
      <c r="D1" s="103"/>
    </row>
    <row r="2" spans="3:4" ht="47.25" customHeight="1">
      <c r="C2" s="267" t="s">
        <v>753</v>
      </c>
      <c r="D2" s="267"/>
    </row>
    <row r="3" spans="3:4" ht="21" customHeight="1">
      <c r="C3" s="267" t="s">
        <v>752</v>
      </c>
      <c r="D3" s="267"/>
    </row>
    <row r="4" spans="3:4" ht="19.5" customHeight="1">
      <c r="C4" s="103"/>
      <c r="D4" s="103"/>
    </row>
    <row r="5" spans="1:12" ht="32.25" customHeight="1">
      <c r="A5" s="266" t="s">
        <v>751</v>
      </c>
      <c r="B5" s="266"/>
      <c r="C5" s="266"/>
      <c r="D5" s="265"/>
      <c r="E5" s="265"/>
      <c r="F5" s="265"/>
      <c r="G5" s="265"/>
      <c r="H5" s="265"/>
      <c r="I5" s="265"/>
      <c r="J5" s="265"/>
      <c r="K5" s="265"/>
      <c r="L5" s="265"/>
    </row>
    <row r="6" spans="1:2" ht="0.75" customHeight="1" hidden="1">
      <c r="A6" s="264"/>
      <c r="B6" s="264"/>
    </row>
    <row r="7" spans="1:3" ht="22.5" customHeight="1">
      <c r="A7" s="263"/>
      <c r="B7" s="263"/>
      <c r="C7" s="262" t="s">
        <v>77</v>
      </c>
    </row>
    <row r="8" spans="1:3" ht="60" customHeight="1">
      <c r="A8" s="261" t="s">
        <v>750</v>
      </c>
      <c r="B8" s="261" t="s">
        <v>749</v>
      </c>
      <c r="C8" s="260" t="s">
        <v>748</v>
      </c>
    </row>
    <row r="9" spans="1:3" ht="15">
      <c r="A9" s="259">
        <v>1</v>
      </c>
      <c r="B9" s="258">
        <v>2</v>
      </c>
      <c r="C9" s="257">
        <v>3</v>
      </c>
    </row>
    <row r="10" spans="1:3" ht="18" customHeight="1">
      <c r="A10" s="239" t="s">
        <v>285</v>
      </c>
      <c r="B10" s="220" t="s">
        <v>747</v>
      </c>
      <c r="C10" s="225">
        <f>SUM(C11:C18)</f>
        <v>120230</v>
      </c>
    </row>
    <row r="11" spans="1:3" ht="32.25" customHeight="1">
      <c r="A11" s="230" t="s">
        <v>703</v>
      </c>
      <c r="B11" s="256" t="s">
        <v>746</v>
      </c>
      <c r="C11" s="216">
        <f>прил4!G27</f>
        <v>1053</v>
      </c>
    </row>
    <row r="12" spans="1:3" ht="50.25" customHeight="1">
      <c r="A12" s="230" t="s">
        <v>708</v>
      </c>
      <c r="B12" s="255" t="s">
        <v>711</v>
      </c>
      <c r="C12" s="216">
        <f>прил4!G14</f>
        <v>4714</v>
      </c>
    </row>
    <row r="13" spans="1:3" ht="47.25" customHeight="1">
      <c r="A13" s="230" t="s">
        <v>700</v>
      </c>
      <c r="B13" s="255" t="s">
        <v>701</v>
      </c>
      <c r="C13" s="216">
        <f>прил4!G31</f>
        <v>46451.600000000006</v>
      </c>
    </row>
    <row r="14" spans="1:3" ht="24.75" customHeight="1">
      <c r="A14" s="230" t="s">
        <v>696</v>
      </c>
      <c r="B14" s="255" t="s">
        <v>745</v>
      </c>
      <c r="C14" s="216">
        <f>прил4!G44</f>
        <v>22.6</v>
      </c>
    </row>
    <row r="15" spans="1:3" ht="30.75" customHeight="1">
      <c r="A15" s="230" t="s">
        <v>284</v>
      </c>
      <c r="B15" s="245" t="s">
        <v>287</v>
      </c>
      <c r="C15" s="216">
        <f>прил4!G177+прил4!G235+прил4!G452+прил4!G620</f>
        <v>14649</v>
      </c>
    </row>
    <row r="16" spans="1:3" ht="30.75" customHeight="1">
      <c r="A16" s="230" t="s">
        <v>690</v>
      </c>
      <c r="B16" s="254" t="s">
        <v>694</v>
      </c>
      <c r="C16" s="216">
        <f>прил4!G48</f>
        <v>4649</v>
      </c>
    </row>
    <row r="17" spans="1:3" ht="15.75" customHeight="1">
      <c r="A17" s="241" t="s">
        <v>686</v>
      </c>
      <c r="B17" s="217" t="s">
        <v>688</v>
      </c>
      <c r="C17" s="216">
        <f>прил4!G52</f>
        <v>1682.2</v>
      </c>
    </row>
    <row r="18" spans="1:3" ht="15.75">
      <c r="A18" s="241" t="s">
        <v>472</v>
      </c>
      <c r="B18" s="206" t="s">
        <v>475</v>
      </c>
      <c r="C18" s="216">
        <f>прил4!G56+прил4!G196+прил4!G209+прил4!G377</f>
        <v>47008.6</v>
      </c>
    </row>
    <row r="19" spans="1:3" ht="30.75" customHeight="1">
      <c r="A19" s="253" t="s">
        <v>433</v>
      </c>
      <c r="B19" s="252" t="s">
        <v>744</v>
      </c>
      <c r="C19" s="225">
        <f>C21+C20</f>
        <v>11649.5</v>
      </c>
    </row>
    <row r="20" spans="1:3" ht="16.5" customHeight="1">
      <c r="A20" s="230" t="s">
        <v>580</v>
      </c>
      <c r="B20" s="251" t="s">
        <v>581</v>
      </c>
      <c r="C20" s="216">
        <f>прил4!G76+прил4!G251</f>
        <v>168.2</v>
      </c>
    </row>
    <row r="21" spans="1:3" ht="30.75" customHeight="1">
      <c r="A21" s="230" t="s">
        <v>432</v>
      </c>
      <c r="B21" s="250" t="s">
        <v>441</v>
      </c>
      <c r="C21" s="240">
        <f>прил4!G431</f>
        <v>11481.3</v>
      </c>
    </row>
    <row r="22" spans="1:3" ht="15" customHeight="1">
      <c r="A22" s="249" t="s">
        <v>273</v>
      </c>
      <c r="B22" s="248" t="s">
        <v>743</v>
      </c>
      <c r="C22" s="225">
        <f>SUM(C23:C27)</f>
        <v>99741.19999999998</v>
      </c>
    </row>
    <row r="23" spans="1:3" ht="15" customHeight="1">
      <c r="A23" s="246" t="s">
        <v>670</v>
      </c>
      <c r="B23" s="224" t="s">
        <v>674</v>
      </c>
      <c r="C23" s="216">
        <f>прил4!G81</f>
        <v>353.3</v>
      </c>
    </row>
    <row r="24" spans="1:3" ht="15" customHeight="1">
      <c r="A24" s="246" t="s">
        <v>427</v>
      </c>
      <c r="B24" s="224" t="s">
        <v>742</v>
      </c>
      <c r="C24" s="216">
        <f>прил4!G448</f>
        <v>318</v>
      </c>
    </row>
    <row r="25" spans="1:3" ht="15" customHeight="1">
      <c r="A25" s="246" t="s">
        <v>572</v>
      </c>
      <c r="B25" s="217" t="s">
        <v>579</v>
      </c>
      <c r="C25" s="216">
        <f>прил4!G256</f>
        <v>17063.1</v>
      </c>
    </row>
    <row r="26" spans="1:3" ht="15.75">
      <c r="A26" s="246" t="s">
        <v>562</v>
      </c>
      <c r="B26" s="247" t="s">
        <v>741</v>
      </c>
      <c r="C26" s="244">
        <f>прил4!G85+прил4!G264</f>
        <v>60093.59999999999</v>
      </c>
    </row>
    <row r="27" spans="1:3" ht="15.75">
      <c r="A27" s="246" t="s">
        <v>272</v>
      </c>
      <c r="B27" s="245" t="s">
        <v>281</v>
      </c>
      <c r="C27" s="244">
        <f>прил4!G89+прил4!G277+прил4!G455+прил4!G624</f>
        <v>21913.199999999997</v>
      </c>
    </row>
    <row r="28" spans="1:3" ht="15.75">
      <c r="A28" s="239" t="s">
        <v>464</v>
      </c>
      <c r="B28" s="238" t="s">
        <v>740</v>
      </c>
      <c r="C28" s="237">
        <f>SUM(C29:C32)</f>
        <v>427548.6</v>
      </c>
    </row>
    <row r="29" spans="1:3" ht="15.75">
      <c r="A29" s="241" t="s">
        <v>533</v>
      </c>
      <c r="B29" s="217" t="s">
        <v>560</v>
      </c>
      <c r="C29" s="240">
        <f>прил4!G113+прил4!G282</f>
        <v>148688.8</v>
      </c>
    </row>
    <row r="30" spans="1:3" ht="15.75">
      <c r="A30" s="241" t="s">
        <v>524</v>
      </c>
      <c r="B30" s="243" t="s">
        <v>531</v>
      </c>
      <c r="C30" s="240">
        <f>прил4!G309</f>
        <v>170130</v>
      </c>
    </row>
    <row r="31" spans="1:3" ht="15" customHeight="1">
      <c r="A31" s="241" t="s">
        <v>463</v>
      </c>
      <c r="B31" s="242" t="s">
        <v>469</v>
      </c>
      <c r="C31" s="240">
        <f>прил4!G316+прил4!G387</f>
        <v>71915.59999999999</v>
      </c>
    </row>
    <row r="32" spans="1:3" ht="15" customHeight="1">
      <c r="A32" s="241" t="s">
        <v>502</v>
      </c>
      <c r="B32" s="206" t="s">
        <v>739</v>
      </c>
      <c r="C32" s="240">
        <f>прил4!G337</f>
        <v>36814.2</v>
      </c>
    </row>
    <row r="33" spans="1:3" ht="20.25" customHeight="1">
      <c r="A33" s="239" t="s">
        <v>496</v>
      </c>
      <c r="B33" s="238" t="s">
        <v>738</v>
      </c>
      <c r="C33" s="237">
        <f>C34</f>
        <v>722</v>
      </c>
    </row>
    <row r="34" spans="1:3" ht="14.25" customHeight="1">
      <c r="A34" s="236" t="s">
        <v>495</v>
      </c>
      <c r="B34" s="235" t="s">
        <v>737</v>
      </c>
      <c r="C34" s="234">
        <f>прил4!G356</f>
        <v>722</v>
      </c>
    </row>
    <row r="35" spans="1:3" ht="15.75">
      <c r="A35" s="233" t="s">
        <v>266</v>
      </c>
      <c r="B35" s="232" t="s">
        <v>736</v>
      </c>
      <c r="C35" s="231">
        <f>SUM(C36:C39)</f>
        <v>596861.4999999999</v>
      </c>
    </row>
    <row r="36" spans="1:3" ht="15.75">
      <c r="A36" s="230" t="s">
        <v>417</v>
      </c>
      <c r="B36" s="229" t="s">
        <v>424</v>
      </c>
      <c r="C36" s="210">
        <f>прил4!G462</f>
        <v>163153.3</v>
      </c>
    </row>
    <row r="37" spans="1:3" ht="15.75">
      <c r="A37" s="230" t="s">
        <v>265</v>
      </c>
      <c r="B37" s="229" t="s">
        <v>269</v>
      </c>
      <c r="C37" s="210">
        <f>прил4!G393+прил4!G472+прил4!G633</f>
        <v>348643.69999999995</v>
      </c>
    </row>
    <row r="38" spans="1:3" ht="15.75" customHeight="1">
      <c r="A38" s="230" t="s">
        <v>383</v>
      </c>
      <c r="B38" s="229" t="s">
        <v>735</v>
      </c>
      <c r="C38" s="210">
        <f>прил4!G506</f>
        <v>11232.1</v>
      </c>
    </row>
    <row r="39" spans="1:3" ht="20.25" customHeight="1">
      <c r="A39" s="228" t="s">
        <v>334</v>
      </c>
      <c r="B39" s="227" t="s">
        <v>381</v>
      </c>
      <c r="C39" s="226">
        <f>прил4!G122+прил4!G517</f>
        <v>73832.4</v>
      </c>
    </row>
    <row r="40" spans="1:3" ht="21.75" customHeight="1">
      <c r="A40" s="200" t="s">
        <v>212</v>
      </c>
      <c r="B40" s="220" t="s">
        <v>734</v>
      </c>
      <c r="C40" s="225">
        <f>SUM(C41:C42)</f>
        <v>69021.59999999999</v>
      </c>
    </row>
    <row r="41" spans="1:3" ht="15" customHeight="1">
      <c r="A41" s="197" t="s">
        <v>228</v>
      </c>
      <c r="B41" s="224" t="s">
        <v>733</v>
      </c>
      <c r="C41" s="216">
        <f>прил4!G134+прил4!G640</f>
        <v>60304.899999999994</v>
      </c>
    </row>
    <row r="42" spans="1:3" ht="24" customHeight="1">
      <c r="A42" s="223" t="s">
        <v>211</v>
      </c>
      <c r="B42" s="217" t="s">
        <v>225</v>
      </c>
      <c r="C42" s="222">
        <f>прил4!G673</f>
        <v>8716.7</v>
      </c>
    </row>
    <row r="43" spans="1:3" ht="13.5" customHeight="1">
      <c r="A43" s="221" t="s">
        <v>194</v>
      </c>
      <c r="B43" s="220" t="s">
        <v>732</v>
      </c>
      <c r="C43" s="219">
        <f>SUM(C44:C44)</f>
        <v>3930.6000000000004</v>
      </c>
    </row>
    <row r="44" spans="1:3" ht="16.5" customHeight="1">
      <c r="A44" s="218" t="s">
        <v>193</v>
      </c>
      <c r="B44" s="217" t="s">
        <v>207</v>
      </c>
      <c r="C44" s="216">
        <f>прил4!G139+прил4!G586+прил4!G692</f>
        <v>3930.6000000000004</v>
      </c>
    </row>
    <row r="45" spans="1:3" ht="15" customHeight="1">
      <c r="A45" s="215" t="s">
        <v>308</v>
      </c>
      <c r="B45" s="214" t="s">
        <v>731</v>
      </c>
      <c r="C45" s="192">
        <f>SUM(C46:C49)</f>
        <v>83552.2</v>
      </c>
    </row>
    <row r="46" spans="1:3" ht="15.75">
      <c r="A46" s="213" t="s">
        <v>643</v>
      </c>
      <c r="B46" s="212" t="s">
        <v>647</v>
      </c>
      <c r="C46" s="211">
        <f>прил4!G147</f>
        <v>1353.5</v>
      </c>
    </row>
    <row r="47" spans="1:3" ht="13.5" customHeight="1">
      <c r="A47" s="197" t="s">
        <v>323</v>
      </c>
      <c r="B47" s="208" t="s">
        <v>326</v>
      </c>
      <c r="C47" s="210">
        <f>прил4!G154+прил4!G360+прил4!G593+прил4!G151+прил4!G223</f>
        <v>34125.2</v>
      </c>
    </row>
    <row r="48" spans="1:3" ht="15" customHeight="1">
      <c r="A48" s="197" t="s">
        <v>307</v>
      </c>
      <c r="B48" s="201" t="s">
        <v>321</v>
      </c>
      <c r="C48" s="210">
        <f>прил4!G156+прил4!G230+прил4!G597</f>
        <v>43807.799999999996</v>
      </c>
    </row>
    <row r="49" spans="1:3" ht="15.75" customHeight="1">
      <c r="A49" s="197" t="s">
        <v>478</v>
      </c>
      <c r="B49" s="208" t="s">
        <v>481</v>
      </c>
      <c r="C49" s="195">
        <f>прил4!G372</f>
        <v>4265.7</v>
      </c>
    </row>
    <row r="50" spans="1:3" ht="15.75" customHeight="1">
      <c r="A50" s="200" t="s">
        <v>292</v>
      </c>
      <c r="B50" s="209" t="s">
        <v>730</v>
      </c>
      <c r="C50" s="198">
        <f>SUM(C51:C53)</f>
        <v>55668.5</v>
      </c>
    </row>
    <row r="51" spans="1:3" ht="15.75" customHeight="1">
      <c r="A51" s="197" t="s">
        <v>291</v>
      </c>
      <c r="B51" s="208" t="s">
        <v>638</v>
      </c>
      <c r="C51" s="195">
        <f>прил4!G160+прил4!G398+прил4!G607+прил4!G614</f>
        <v>42479.4</v>
      </c>
    </row>
    <row r="52" spans="1:3" ht="15.75" customHeight="1">
      <c r="A52" s="197" t="s">
        <v>449</v>
      </c>
      <c r="B52" s="208" t="s">
        <v>454</v>
      </c>
      <c r="C52" s="195">
        <f>прил4!G408</f>
        <v>9580.6</v>
      </c>
    </row>
    <row r="53" spans="1:3" ht="15.75" customHeight="1">
      <c r="A53" s="207" t="s">
        <v>444</v>
      </c>
      <c r="B53" s="206" t="s">
        <v>729</v>
      </c>
      <c r="C53" s="205">
        <f>прил4!G414</f>
        <v>3608.5</v>
      </c>
    </row>
    <row r="54" spans="1:3" ht="15.75" customHeight="1">
      <c r="A54" s="204" t="s">
        <v>628</v>
      </c>
      <c r="B54" s="203" t="s">
        <v>728</v>
      </c>
      <c r="C54" s="202">
        <f>C55</f>
        <v>800</v>
      </c>
    </row>
    <row r="55" spans="1:3" ht="15.75" customHeight="1">
      <c r="A55" s="197" t="s">
        <v>627</v>
      </c>
      <c r="B55" s="201" t="s">
        <v>727</v>
      </c>
      <c r="C55" s="195">
        <f>прил4!G171</f>
        <v>800</v>
      </c>
    </row>
    <row r="56" spans="1:3" ht="39.75" customHeight="1">
      <c r="A56" s="200" t="s">
        <v>608</v>
      </c>
      <c r="B56" s="199" t="s">
        <v>726</v>
      </c>
      <c r="C56" s="198">
        <f>C57</f>
        <v>3617</v>
      </c>
    </row>
    <row r="57" spans="1:3" ht="15.75" customHeight="1">
      <c r="A57" s="197" t="s">
        <v>607</v>
      </c>
      <c r="B57" s="196" t="s">
        <v>725</v>
      </c>
      <c r="C57" s="195">
        <f>прил4!G199</f>
        <v>3617</v>
      </c>
    </row>
    <row r="58" spans="1:3" ht="20.25" customHeight="1">
      <c r="A58" s="194" t="s">
        <v>724</v>
      </c>
      <c r="B58" s="193"/>
      <c r="C58" s="192">
        <f>C10+C19+C22+C28+C33+C35+C40+C43+C45+C50+C54+C56</f>
        <v>1473342.7</v>
      </c>
    </row>
    <row r="59" spans="1:3" ht="18.75" customHeight="1">
      <c r="A59" s="191"/>
      <c r="B59" s="190"/>
      <c r="C59" s="105"/>
    </row>
    <row r="60" ht="12.75">
      <c r="C60" s="189"/>
    </row>
    <row r="63" ht="12.75">
      <c r="C63" s="188"/>
    </row>
  </sheetData>
  <sheetProtection/>
  <mergeCells count="2">
    <mergeCell ref="A5:C5"/>
    <mergeCell ref="A58:B58"/>
  </mergeCells>
  <printOptions horizontalCentered="1"/>
  <pageMargins left="1.1811023622047245" right="0.3937007874015748" top="0.7874015748031497" bottom="0.7874015748031497" header="0.5118110236220472" footer="0.5118110236220472"/>
  <pageSetup horizontalDpi="600" verticalDpi="600" orientation="portrait" paperSize="9" scale="77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7.125" style="187" customWidth="1"/>
    <col min="2" max="2" width="74.625" style="187" customWidth="1"/>
    <col min="3" max="3" width="14.00390625" style="187" hidden="1" customWidth="1"/>
    <col min="4" max="4" width="16.75390625" style="187" customWidth="1"/>
    <col min="5" max="5" width="16.625" style="187" customWidth="1"/>
    <col min="6" max="16384" width="9.125" style="187" customWidth="1"/>
  </cols>
  <sheetData>
    <row r="1" spans="4:5" ht="12.75" customHeight="1">
      <c r="D1" s="284" t="s">
        <v>760</v>
      </c>
      <c r="E1" s="284"/>
    </row>
    <row r="2" spans="4:5" ht="30" customHeight="1">
      <c r="D2" s="283" t="s">
        <v>753</v>
      </c>
      <c r="E2" s="283"/>
    </row>
    <row r="3" spans="4:5" ht="15" customHeight="1">
      <c r="D3" s="283" t="s">
        <v>721</v>
      </c>
      <c r="E3" s="283"/>
    </row>
    <row r="4" spans="4:5" ht="15" customHeight="1">
      <c r="D4" s="282"/>
      <c r="E4" s="282"/>
    </row>
    <row r="5" spans="1:12" ht="51" customHeight="1">
      <c r="A5" s="266" t="s">
        <v>759</v>
      </c>
      <c r="B5" s="266"/>
      <c r="C5" s="266"/>
      <c r="D5" s="266"/>
      <c r="E5" s="266"/>
      <c r="F5" s="265"/>
      <c r="G5" s="265"/>
      <c r="H5" s="265"/>
      <c r="I5" s="265"/>
      <c r="J5" s="265"/>
      <c r="K5" s="265"/>
      <c r="L5" s="265"/>
    </row>
    <row r="6" spans="1:2" ht="0.75" customHeight="1" hidden="1">
      <c r="A6" s="264"/>
      <c r="B6" s="264"/>
    </row>
    <row r="7" spans="1:5" ht="22.5" customHeight="1">
      <c r="A7" s="263"/>
      <c r="B7" s="263"/>
      <c r="C7" s="262"/>
      <c r="E7" s="281" t="s">
        <v>77</v>
      </c>
    </row>
    <row r="8" spans="1:5" ht="60" customHeight="1">
      <c r="A8" s="261" t="s">
        <v>750</v>
      </c>
      <c r="B8" s="261" t="s">
        <v>749</v>
      </c>
      <c r="C8" s="260" t="s">
        <v>748</v>
      </c>
      <c r="D8" s="260" t="s">
        <v>758</v>
      </c>
      <c r="E8" s="260" t="s">
        <v>757</v>
      </c>
    </row>
    <row r="9" spans="1:5" ht="15">
      <c r="A9" s="259">
        <v>1</v>
      </c>
      <c r="B9" s="258">
        <v>2</v>
      </c>
      <c r="C9" s="257">
        <v>3</v>
      </c>
      <c r="D9" s="280"/>
      <c r="E9" s="280"/>
    </row>
    <row r="10" spans="1:5" ht="18" customHeight="1">
      <c r="A10" s="239" t="s">
        <v>285</v>
      </c>
      <c r="B10" s="220" t="s">
        <v>747</v>
      </c>
      <c r="C10" s="225">
        <f>SUM(C11:C17)</f>
        <v>90785</v>
      </c>
      <c r="D10" s="225">
        <f>SUM(D11:D17)</f>
        <v>95422.81999999999</v>
      </c>
      <c r="E10" s="225">
        <f>SUM(E11:E17)</f>
        <v>94933.09770799999</v>
      </c>
    </row>
    <row r="11" spans="1:5" ht="32.25" customHeight="1">
      <c r="A11" s="230" t="s">
        <v>703</v>
      </c>
      <c r="B11" s="256" t="s">
        <v>746</v>
      </c>
      <c r="C11" s="216">
        <f>'прил4,1'!G26</f>
        <v>1053</v>
      </c>
      <c r="D11" s="216">
        <f>'прил4,1'!H26</f>
        <v>1115.1</v>
      </c>
      <c r="E11" s="216">
        <f>'прил4,1'!I26</f>
        <v>1173.1</v>
      </c>
    </row>
    <row r="12" spans="1:5" ht="50.25" customHeight="1">
      <c r="A12" s="230" t="s">
        <v>708</v>
      </c>
      <c r="B12" s="255" t="s">
        <v>711</v>
      </c>
      <c r="C12" s="216">
        <f>'прил4,1'!G13</f>
        <v>4269</v>
      </c>
      <c r="D12" s="216">
        <f>'прил4,1'!H13</f>
        <v>4520.9</v>
      </c>
      <c r="E12" s="216">
        <f>'прил4,1'!I13</f>
        <v>4756</v>
      </c>
    </row>
    <row r="13" spans="1:5" ht="47.25" customHeight="1">
      <c r="A13" s="230" t="s">
        <v>700</v>
      </c>
      <c r="B13" s="255" t="s">
        <v>701</v>
      </c>
      <c r="C13" s="216">
        <f>'прил4,1'!G29</f>
        <v>43824</v>
      </c>
      <c r="D13" s="216">
        <f>'прил4,1'!H29</f>
        <v>46409.7</v>
      </c>
      <c r="E13" s="216">
        <f>'прил4,1'!I29</f>
        <v>48822.9</v>
      </c>
    </row>
    <row r="14" spans="1:5" ht="30.75" customHeight="1">
      <c r="A14" s="230" t="s">
        <v>284</v>
      </c>
      <c r="B14" s="245" t="s">
        <v>287</v>
      </c>
      <c r="C14" s="216">
        <f>'прил4,1'!G102+'прил4,1'!G139</f>
        <v>10863</v>
      </c>
      <c r="D14" s="216">
        <f>'прил4,1'!H102+'прил4,1'!H139</f>
        <v>11519.894</v>
      </c>
      <c r="E14" s="216">
        <f>'прил4,1'!I102+'прил4,1'!I139</f>
        <v>12102.146088</v>
      </c>
    </row>
    <row r="15" spans="1:5" ht="30.75" customHeight="1">
      <c r="A15" s="230" t="s">
        <v>690</v>
      </c>
      <c r="B15" s="254" t="s">
        <v>694</v>
      </c>
      <c r="C15" s="216">
        <f>'прил4,1'!G37</f>
        <v>4649</v>
      </c>
      <c r="D15" s="216">
        <f>'прил4,1'!H37</f>
        <v>4923.291</v>
      </c>
      <c r="E15" s="216">
        <f>'прил4,1'!I37</f>
        <v>0</v>
      </c>
    </row>
    <row r="16" spans="1:5" ht="15.75" customHeight="1">
      <c r="A16" s="241" t="s">
        <v>686</v>
      </c>
      <c r="B16" s="217" t="s">
        <v>688</v>
      </c>
      <c r="C16" s="216">
        <f>'прил4,1'!G41</f>
        <v>3500</v>
      </c>
      <c r="D16" s="216">
        <f>'прил4,1'!H41</f>
        <v>3500</v>
      </c>
      <c r="E16" s="216">
        <f>'прил4,1'!I41</f>
        <v>3500</v>
      </c>
    </row>
    <row r="17" spans="1:5" ht="15.75">
      <c r="A17" s="241" t="s">
        <v>472</v>
      </c>
      <c r="B17" s="206" t="s">
        <v>475</v>
      </c>
      <c r="C17" s="216">
        <f>'прил4,1'!G45+'прил4,1'!G121+'прил4,1'!G230</f>
        <v>22627</v>
      </c>
      <c r="D17" s="216">
        <f>'прил4,1'!H45+'прил4,1'!H121+'прил4,1'!H230</f>
        <v>23433.934999999998</v>
      </c>
      <c r="E17" s="216">
        <f>'прил4,1'!I45+'прил4,1'!I121+'прил4,1'!I230</f>
        <v>24578.95162</v>
      </c>
    </row>
    <row r="18" spans="1:5" ht="30.75" customHeight="1">
      <c r="A18" s="253" t="s">
        <v>433</v>
      </c>
      <c r="B18" s="252" t="s">
        <v>744</v>
      </c>
      <c r="C18" s="225">
        <f>C20+C19</f>
        <v>11879.2</v>
      </c>
      <c r="D18" s="225">
        <f>D20+D19</f>
        <v>12497.198999999999</v>
      </c>
      <c r="E18" s="225">
        <f>E20+E19</f>
        <v>13068.333347999998</v>
      </c>
    </row>
    <row r="19" spans="1:5" ht="16.5" customHeight="1">
      <c r="A19" s="230" t="s">
        <v>580</v>
      </c>
      <c r="B19" s="251" t="s">
        <v>581</v>
      </c>
      <c r="C19" s="216">
        <f>'прил4,1'!G59+'прил4,1'!G152</f>
        <v>198.2</v>
      </c>
      <c r="D19" s="216">
        <f>'прил4,1'!H59+'прил4,1'!H152</f>
        <v>130</v>
      </c>
      <c r="E19" s="216">
        <f>'прил4,1'!I59+'прил4,1'!I152</f>
        <v>100</v>
      </c>
    </row>
    <row r="20" spans="1:5" ht="30.75" customHeight="1">
      <c r="A20" s="230" t="s">
        <v>432</v>
      </c>
      <c r="B20" s="250" t="s">
        <v>441</v>
      </c>
      <c r="C20" s="240">
        <f>'прил4,1'!G275</f>
        <v>11681</v>
      </c>
      <c r="D20" s="240">
        <f>'прил4,1'!H275</f>
        <v>12367.198999999999</v>
      </c>
      <c r="E20" s="240">
        <f>'прил4,1'!I275</f>
        <v>12968.333347999998</v>
      </c>
    </row>
    <row r="21" spans="1:5" ht="15" customHeight="1">
      <c r="A21" s="249" t="s">
        <v>273</v>
      </c>
      <c r="B21" s="248" t="s">
        <v>743</v>
      </c>
      <c r="C21" s="225">
        <f>SUM(C22:C24)</f>
        <v>19043</v>
      </c>
      <c r="D21" s="225">
        <f>SUM(D22:D24)</f>
        <v>15955.462</v>
      </c>
      <c r="E21" s="225">
        <f>SUM(E22:E24)</f>
        <v>16293.723224</v>
      </c>
    </row>
    <row r="22" spans="1:5" ht="15" customHeight="1">
      <c r="A22" s="246" t="s">
        <v>427</v>
      </c>
      <c r="B22" s="224" t="s">
        <v>742</v>
      </c>
      <c r="C22" s="216">
        <f>'прил4,1'!G290</f>
        <v>318</v>
      </c>
      <c r="D22" s="216">
        <f>'прил4,1'!H290</f>
        <v>336.76200000000006</v>
      </c>
      <c r="E22" s="216">
        <f>'прил4,1'!I290</f>
        <v>354.27362400000004</v>
      </c>
    </row>
    <row r="23" spans="1:5" ht="15.75">
      <c r="A23" s="246" t="s">
        <v>562</v>
      </c>
      <c r="B23" s="247" t="s">
        <v>741</v>
      </c>
      <c r="C23" s="244">
        <f>'прил4,1'!G157</f>
        <v>12200</v>
      </c>
      <c r="D23" s="244">
        <f>'прил4,1'!H157</f>
        <v>10329.8</v>
      </c>
      <c r="E23" s="244">
        <f>'прил4,1'!I157</f>
        <v>10450.9496</v>
      </c>
    </row>
    <row r="24" spans="1:5" ht="15.75">
      <c r="A24" s="246" t="s">
        <v>272</v>
      </c>
      <c r="B24" s="245" t="s">
        <v>281</v>
      </c>
      <c r="C24" s="244">
        <f>'прил4,1'!G66+'прил4,1'!G163</f>
        <v>6525</v>
      </c>
      <c r="D24" s="244">
        <f>'прил4,1'!H66+'прил4,1'!H163</f>
        <v>5288.9</v>
      </c>
      <c r="E24" s="244">
        <f>'прил4,1'!I66+'прил4,1'!I163</f>
        <v>5488.5</v>
      </c>
    </row>
    <row r="25" spans="1:5" ht="15.75">
      <c r="A25" s="239" t="s">
        <v>464</v>
      </c>
      <c r="B25" s="238" t="s">
        <v>740</v>
      </c>
      <c r="C25" s="237" t="e">
        <f>SUM(C26:C29)</f>
        <v>#REF!</v>
      </c>
      <c r="D25" s="237">
        <f>SUM(D26:D29)</f>
        <v>66819.325</v>
      </c>
      <c r="E25" s="237">
        <f>SUM(E26:E29)</f>
        <v>64829.89982</v>
      </c>
    </row>
    <row r="26" spans="1:5" ht="15.75">
      <c r="A26" s="241" t="s">
        <v>533</v>
      </c>
      <c r="B26" s="217" t="s">
        <v>560</v>
      </c>
      <c r="C26" s="240">
        <f>'прил4,1'!G168</f>
        <v>1771</v>
      </c>
      <c r="D26" s="240">
        <f>'прил4,1'!H168</f>
        <v>3221.649</v>
      </c>
      <c r="E26" s="240">
        <f>'прил4,1'!I168</f>
        <v>3212.254748</v>
      </c>
    </row>
    <row r="27" spans="1:5" ht="15.75">
      <c r="A27" s="241" t="s">
        <v>524</v>
      </c>
      <c r="B27" s="243" t="s">
        <v>531</v>
      </c>
      <c r="C27" s="240">
        <f>'прил4,1'!G180</f>
        <v>2500</v>
      </c>
      <c r="D27" s="240">
        <f>'прил4,1'!H180</f>
        <v>2647.5</v>
      </c>
      <c r="E27" s="240">
        <f>'прил4,1'!I180</f>
        <v>2785.17</v>
      </c>
    </row>
    <row r="28" spans="1:5" ht="15" customHeight="1">
      <c r="A28" s="241" t="s">
        <v>463</v>
      </c>
      <c r="B28" s="242" t="s">
        <v>469</v>
      </c>
      <c r="C28" s="240" t="e">
        <f>'прил4,1'!G183+'прил4,1'!G240</f>
        <v>#REF!</v>
      </c>
      <c r="D28" s="240">
        <f>'прил4,1'!H183+'прил4,1'!H240</f>
        <v>44907.513</v>
      </c>
      <c r="E28" s="240">
        <f>'прил4,1'!I183+'прил4,1'!I240</f>
        <v>42220.801996</v>
      </c>
    </row>
    <row r="29" spans="1:5" ht="15" customHeight="1">
      <c r="A29" s="241" t="s">
        <v>502</v>
      </c>
      <c r="B29" s="206" t="s">
        <v>739</v>
      </c>
      <c r="C29" s="240">
        <f>'прил4,1'!G198</f>
        <v>24231.7</v>
      </c>
      <c r="D29" s="240">
        <f>'прил4,1'!H198</f>
        <v>16042.663</v>
      </c>
      <c r="E29" s="240">
        <f>'прил4,1'!I198</f>
        <v>16611.673076</v>
      </c>
    </row>
    <row r="30" spans="1:5" ht="15.75" customHeight="1">
      <c r="A30" s="239" t="s">
        <v>496</v>
      </c>
      <c r="B30" s="238" t="s">
        <v>738</v>
      </c>
      <c r="C30" s="237">
        <f>C31</f>
        <v>700</v>
      </c>
      <c r="D30" s="237">
        <f>D31</f>
        <v>741.3</v>
      </c>
      <c r="E30" s="237">
        <f>E31</f>
        <v>779.8475999999999</v>
      </c>
    </row>
    <row r="31" spans="1:5" ht="14.25" customHeight="1">
      <c r="A31" s="236" t="s">
        <v>495</v>
      </c>
      <c r="B31" s="235" t="s">
        <v>737</v>
      </c>
      <c r="C31" s="234">
        <f>'прил4,1'!G215</f>
        <v>700</v>
      </c>
      <c r="D31" s="234">
        <f>'прил4,1'!H215</f>
        <v>741.3</v>
      </c>
      <c r="E31" s="234">
        <f>'прил4,1'!I215</f>
        <v>779.8475999999999</v>
      </c>
    </row>
    <row r="32" spans="1:5" ht="15.75">
      <c r="A32" s="233" t="s">
        <v>266</v>
      </c>
      <c r="B32" s="232" t="s">
        <v>736</v>
      </c>
      <c r="C32" s="231">
        <f>SUM(C33:C36)</f>
        <v>492683.4</v>
      </c>
      <c r="D32" s="231">
        <f>SUM(D33:D36)</f>
        <v>535336.0229999999</v>
      </c>
      <c r="E32" s="231">
        <f>SUM(E33:E36)</f>
        <v>554597.847396</v>
      </c>
    </row>
    <row r="33" spans="1:5" ht="15.75">
      <c r="A33" s="230" t="s">
        <v>417</v>
      </c>
      <c r="B33" s="229" t="s">
        <v>424</v>
      </c>
      <c r="C33" s="210">
        <f>'прил4,1'!G294</f>
        <v>137242.4</v>
      </c>
      <c r="D33" s="210">
        <f>'прил4,1'!H294</f>
        <v>145333.9</v>
      </c>
      <c r="E33" s="210">
        <f>'прил4,1'!I294</f>
        <v>152882.40000000002</v>
      </c>
    </row>
    <row r="34" spans="1:5" ht="15.75">
      <c r="A34" s="230" t="s">
        <v>265</v>
      </c>
      <c r="B34" s="229" t="s">
        <v>269</v>
      </c>
      <c r="C34" s="210">
        <f>'прил4,1'!G302+'прил4,1'!G247+'прил4,1'!G392</f>
        <v>321881.4</v>
      </c>
      <c r="D34" s="210">
        <f>'прил4,1'!H302+'прил4,1'!H247+'прил4,1'!H392</f>
        <v>356438.27999999997</v>
      </c>
      <c r="E34" s="210">
        <f>'прил4,1'!I302+'прил4,1'!I247+'прил4,1'!I392</f>
        <v>369206.16136</v>
      </c>
    </row>
    <row r="35" spans="1:5" ht="15.75" customHeight="1">
      <c r="A35" s="230" t="s">
        <v>383</v>
      </c>
      <c r="B35" s="229" t="s">
        <v>735</v>
      </c>
      <c r="C35" s="210">
        <f>'прил4,1'!G327</f>
        <v>3557</v>
      </c>
      <c r="D35" s="210">
        <f>'прил4,1'!H327</f>
        <v>3709.5739999999996</v>
      </c>
      <c r="E35" s="210">
        <f>'прил4,1'!I327</f>
        <v>3851.979848</v>
      </c>
    </row>
    <row r="36" spans="1:5" ht="14.25" customHeight="1">
      <c r="A36" s="228" t="s">
        <v>334</v>
      </c>
      <c r="B36" s="227" t="s">
        <v>381</v>
      </c>
      <c r="C36" s="226">
        <f>'прил4,1'!G79+'прил4,1'!G334</f>
        <v>30002.600000000002</v>
      </c>
      <c r="D36" s="226">
        <f>'прил4,1'!H79+'прил4,1'!H334</f>
        <v>29854.269000000004</v>
      </c>
      <c r="E36" s="226">
        <f>'прил4,1'!I79+'прил4,1'!I334</f>
        <v>28657.306188000002</v>
      </c>
    </row>
    <row r="37" spans="1:5" ht="31.5" customHeight="1">
      <c r="A37" s="200" t="s">
        <v>212</v>
      </c>
      <c r="B37" s="220" t="s">
        <v>734</v>
      </c>
      <c r="C37" s="225">
        <f>SUM(C38:C39)</f>
        <v>39592.3</v>
      </c>
      <c r="D37" s="225">
        <f>SUM(D38:D39)</f>
        <v>43301.814000000006</v>
      </c>
      <c r="E37" s="225">
        <f>SUM(E38:E39)</f>
        <v>41581.567976000006</v>
      </c>
    </row>
    <row r="38" spans="1:5" ht="15" customHeight="1">
      <c r="A38" s="197" t="s">
        <v>228</v>
      </c>
      <c r="B38" s="224" t="s">
        <v>733</v>
      </c>
      <c r="C38" s="216">
        <f>'прил4,1'!G397</f>
        <v>31322.3</v>
      </c>
      <c r="D38" s="216">
        <f>'прил4,1'!H397</f>
        <v>34543.91</v>
      </c>
      <c r="E38" s="216">
        <f>'прил4,1'!I397</f>
        <v>32964.11372</v>
      </c>
    </row>
    <row r="39" spans="1:5" ht="24" customHeight="1">
      <c r="A39" s="223" t="s">
        <v>211</v>
      </c>
      <c r="B39" s="217" t="s">
        <v>225</v>
      </c>
      <c r="C39" s="222">
        <f>'прил4,1'!G415</f>
        <v>8270</v>
      </c>
      <c r="D39" s="222">
        <f>'прил4,1'!H415</f>
        <v>8757.904</v>
      </c>
      <c r="E39" s="222">
        <f>'прил4,1'!I415</f>
        <v>8617.454256</v>
      </c>
    </row>
    <row r="40" spans="1:5" ht="13.5" customHeight="1">
      <c r="A40" s="221" t="s">
        <v>194</v>
      </c>
      <c r="B40" s="220" t="s">
        <v>732</v>
      </c>
      <c r="C40" s="219">
        <f>C41</f>
        <v>412.6</v>
      </c>
      <c r="D40" s="219">
        <f>D41</f>
        <v>412.6</v>
      </c>
      <c r="E40" s="219">
        <f>E41</f>
        <v>424</v>
      </c>
    </row>
    <row r="41" spans="1:5" ht="16.5" customHeight="1">
      <c r="A41" s="218" t="s">
        <v>193</v>
      </c>
      <c r="B41" s="217" t="s">
        <v>207</v>
      </c>
      <c r="C41" s="216">
        <f>'прил4,1'!G363</f>
        <v>412.6</v>
      </c>
      <c r="D41" s="216">
        <f>'прил4,1'!H363</f>
        <v>412.6</v>
      </c>
      <c r="E41" s="216">
        <f>'прил4,1'!I363</f>
        <v>424</v>
      </c>
    </row>
    <row r="42" spans="1:5" ht="15" customHeight="1">
      <c r="A42" s="215" t="s">
        <v>308</v>
      </c>
      <c r="B42" s="279" t="s">
        <v>731</v>
      </c>
      <c r="C42" s="192">
        <f>C43+C44+C45+C46</f>
        <v>46238</v>
      </c>
      <c r="D42" s="192">
        <f>D43+D44+D45+D46</f>
        <v>46531.924</v>
      </c>
      <c r="E42" s="192">
        <f>E43+E44+E45+E46</f>
        <v>48476.200000000004</v>
      </c>
    </row>
    <row r="43" spans="1:5" ht="15.75">
      <c r="A43" s="278" t="s">
        <v>643</v>
      </c>
      <c r="B43" s="277" t="s">
        <v>647</v>
      </c>
      <c r="C43" s="276">
        <f>'прил4,1'!G86</f>
        <v>1025</v>
      </c>
      <c r="D43" s="276">
        <f>'прил4,1'!H86</f>
        <v>1085.5</v>
      </c>
      <c r="E43" s="276">
        <f>'прил4,1'!I86</f>
        <v>1141.9</v>
      </c>
    </row>
    <row r="44" spans="1:5" ht="13.5" customHeight="1">
      <c r="A44" s="197" t="s">
        <v>323</v>
      </c>
      <c r="B44" s="224" t="s">
        <v>326</v>
      </c>
      <c r="C44" s="210">
        <f>'прил4,1'!G90+'прил4,1'!G219+'прил4,1'!G370</f>
        <v>3541.5</v>
      </c>
      <c r="D44" s="210">
        <f>'прил4,1'!H90+'прил4,1'!H219+'прил4,1'!H370</f>
        <v>2690</v>
      </c>
      <c r="E44" s="210">
        <f>'прил4,1'!I90+'прил4,1'!I219+'прил4,1'!I370</f>
        <v>2690</v>
      </c>
    </row>
    <row r="45" spans="1:5" ht="15" customHeight="1">
      <c r="A45" s="197" t="s">
        <v>307</v>
      </c>
      <c r="B45" s="201" t="s">
        <v>321</v>
      </c>
      <c r="C45" s="210">
        <f>'прил4,1'!G374+'прил4,1'!G134</f>
        <v>37835.5</v>
      </c>
      <c r="D45" s="210">
        <f>'прил4,1'!H374+'прил4,1'!H134</f>
        <v>38694.1</v>
      </c>
      <c r="E45" s="210">
        <f>'прил4,1'!I374+'прил4,1'!I134</f>
        <v>41144.3</v>
      </c>
    </row>
    <row r="46" spans="1:5" ht="15.75" customHeight="1">
      <c r="A46" s="197" t="s">
        <v>478</v>
      </c>
      <c r="B46" s="208" t="s">
        <v>481</v>
      </c>
      <c r="C46" s="195">
        <f>'прил4,1'!G225</f>
        <v>3836</v>
      </c>
      <c r="D46" s="195">
        <f>'прил4,1'!H225</f>
        <v>4062.324</v>
      </c>
      <c r="E46" s="195">
        <f>'прил4,1'!I225</f>
        <v>3500</v>
      </c>
    </row>
    <row r="47" spans="1:5" ht="15.75" customHeight="1">
      <c r="A47" s="200" t="s">
        <v>292</v>
      </c>
      <c r="B47" s="209" t="s">
        <v>730</v>
      </c>
      <c r="C47" s="198">
        <f>C48+C49</f>
        <v>12791</v>
      </c>
      <c r="D47" s="198">
        <f>D48+D49</f>
        <v>12847.271</v>
      </c>
      <c r="E47" s="198">
        <f>E48+E49</f>
        <v>12910.3159136</v>
      </c>
    </row>
    <row r="48" spans="1:5" ht="15.75" customHeight="1">
      <c r="A48" s="197" t="s">
        <v>291</v>
      </c>
      <c r="B48" s="208" t="s">
        <v>638</v>
      </c>
      <c r="C48" s="195">
        <f>'прил4,1'!G252+'прил4,1'!G386</f>
        <v>8922</v>
      </c>
      <c r="D48" s="195">
        <f>'прил4,1'!H252+'прил4,1'!H386</f>
        <v>8750</v>
      </c>
      <c r="E48" s="195">
        <f>'прил4,1'!I252+'прил4,1'!I386</f>
        <v>8700</v>
      </c>
    </row>
    <row r="49" spans="1:5" ht="15.75" customHeight="1">
      <c r="A49" s="207" t="s">
        <v>444</v>
      </c>
      <c r="B49" s="206" t="s">
        <v>729</v>
      </c>
      <c r="C49" s="205">
        <f>'прил4,1'!G258</f>
        <v>3869</v>
      </c>
      <c r="D49" s="205">
        <f>'прил4,1'!H258</f>
        <v>4097.271000000001</v>
      </c>
      <c r="E49" s="205">
        <f>'прил4,1'!I258</f>
        <v>4210.3159135999995</v>
      </c>
    </row>
    <row r="50" spans="1:5" ht="15.75" customHeight="1">
      <c r="A50" s="204" t="s">
        <v>628</v>
      </c>
      <c r="B50" s="203" t="s">
        <v>728</v>
      </c>
      <c r="C50" s="202">
        <f>C51</f>
        <v>800</v>
      </c>
      <c r="D50" s="202">
        <f>D51</f>
        <v>847.2</v>
      </c>
      <c r="E50" s="202">
        <f>E51</f>
        <v>891.2544</v>
      </c>
    </row>
    <row r="51" spans="1:5" ht="15.75" customHeight="1">
      <c r="A51" s="197" t="s">
        <v>627</v>
      </c>
      <c r="B51" s="201" t="s">
        <v>727</v>
      </c>
      <c r="C51" s="195">
        <f>'прил4,1'!G93</f>
        <v>800</v>
      </c>
      <c r="D51" s="195">
        <f>'прил4,1'!H93</f>
        <v>847.2</v>
      </c>
      <c r="E51" s="195">
        <f>'прил4,1'!I93</f>
        <v>891.2544</v>
      </c>
    </row>
    <row r="52" spans="1:5" ht="39.75" customHeight="1">
      <c r="A52" s="200" t="s">
        <v>608</v>
      </c>
      <c r="B52" s="199" t="s">
        <v>726</v>
      </c>
      <c r="C52" s="275">
        <f>C53</f>
        <v>464</v>
      </c>
      <c r="D52" s="198">
        <f>D53</f>
        <v>8338.7</v>
      </c>
      <c r="E52" s="237">
        <f>E53</f>
        <v>10700.8</v>
      </c>
    </row>
    <row r="53" spans="1:5" ht="15.75" customHeight="1">
      <c r="A53" s="197" t="s">
        <v>607</v>
      </c>
      <c r="B53" s="196" t="s">
        <v>725</v>
      </c>
      <c r="C53" s="274">
        <f>'прил4,1'!G111</f>
        <v>464</v>
      </c>
      <c r="D53" s="205">
        <f>'прил4,1'!H111</f>
        <v>8338.7</v>
      </c>
      <c r="E53" s="205">
        <f>'прил4,1'!I111</f>
        <v>10700.8</v>
      </c>
    </row>
    <row r="54" spans="1:5" ht="15.75" customHeight="1">
      <c r="A54" s="213" t="s">
        <v>756</v>
      </c>
      <c r="B54" s="273" t="s">
        <v>755</v>
      </c>
      <c r="C54" s="272"/>
      <c r="D54" s="271">
        <f>'прил4,1'!H98</f>
        <v>21515</v>
      </c>
      <c r="E54" s="270">
        <f>'прил4,1'!I98</f>
        <v>45237</v>
      </c>
    </row>
    <row r="55" spans="1:5" ht="20.25" customHeight="1">
      <c r="A55" s="194" t="s">
        <v>724</v>
      </c>
      <c r="B55" s="193"/>
      <c r="C55" s="192" t="e">
        <f>C10+C18+C21+C25+C30+C32+C37+C40+C42+C47+C50+C52+C54</f>
        <v>#REF!</v>
      </c>
      <c r="D55" s="192">
        <f>D10+D18+D21+D25+D30+D32+D37+D40+D42+D47+D50+D52+D54</f>
        <v>860566.6379999998</v>
      </c>
      <c r="E55" s="192">
        <f>E10+E18+E21+E25+E30+E32+E37+E40+E42+E47+E50+E52+E54</f>
        <v>904723.8873856001</v>
      </c>
    </row>
    <row r="56" spans="1:3" ht="18.75" customHeight="1">
      <c r="A56" s="191"/>
      <c r="B56" s="190"/>
      <c r="C56" s="105"/>
    </row>
    <row r="57" ht="12.75">
      <c r="C57" s="189"/>
    </row>
    <row r="60" ht="12.75">
      <c r="C60" s="188"/>
    </row>
  </sheetData>
  <sheetProtection/>
  <mergeCells count="5">
    <mergeCell ref="D1:E1"/>
    <mergeCell ref="A55:B55"/>
    <mergeCell ref="A5:E5"/>
    <mergeCell ref="D2:E2"/>
    <mergeCell ref="D3:E3"/>
  </mergeCells>
  <printOptions horizontalCentered="1"/>
  <pageMargins left="1.1811023622047245" right="0.3937007874015748" top="0.7874015748031497" bottom="0.7874015748031497" header="3.1496062992125986" footer="3.1496062992125986"/>
  <pageSetup horizontalDpi="600" verticalDpi="600" orientation="portrait" paperSize="9" scale="75" r:id="rId1"/>
  <headerFooter differentFirst="1"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28.25390625" style="0" customWidth="1"/>
    <col min="2" max="2" width="57.25390625" style="0" customWidth="1"/>
    <col min="3" max="3" width="17.625" style="0" customWidth="1"/>
    <col min="4" max="4" width="12.625" style="0" customWidth="1"/>
  </cols>
  <sheetData>
    <row r="1" spans="1:3" ht="18" customHeight="1">
      <c r="A1" s="364"/>
      <c r="B1" s="363" t="s">
        <v>847</v>
      </c>
      <c r="C1" s="363"/>
    </row>
    <row r="2" spans="1:3" ht="18.75" customHeight="1">
      <c r="A2" s="187"/>
      <c r="B2" s="362" t="s">
        <v>846</v>
      </c>
      <c r="C2" s="362"/>
    </row>
    <row r="3" spans="1:3" ht="15" customHeight="1">
      <c r="A3" s="187"/>
      <c r="B3" s="362" t="s">
        <v>80</v>
      </c>
      <c r="C3" s="362"/>
    </row>
    <row r="4" spans="2:3" ht="15" customHeight="1">
      <c r="B4" s="362" t="s">
        <v>721</v>
      </c>
      <c r="C4" s="362"/>
    </row>
    <row r="5" spans="2:3" ht="15" customHeight="1">
      <c r="B5" s="359"/>
      <c r="C5" s="359"/>
    </row>
    <row r="6" spans="1:3" ht="15.75" customHeight="1">
      <c r="A6" s="361" t="s">
        <v>845</v>
      </c>
      <c r="B6" s="361"/>
      <c r="C6" s="361"/>
    </row>
    <row r="7" spans="1:3" ht="15.75">
      <c r="A7" s="361" t="s">
        <v>844</v>
      </c>
      <c r="B7" s="361"/>
      <c r="C7" s="361"/>
    </row>
    <row r="8" spans="2:3" ht="15">
      <c r="B8" s="360"/>
      <c r="C8" s="359" t="s">
        <v>843</v>
      </c>
    </row>
    <row r="9" spans="1:3" ht="48" customHeight="1">
      <c r="A9" s="358"/>
      <c r="B9" s="357" t="s">
        <v>719</v>
      </c>
      <c r="C9" s="356" t="s">
        <v>109</v>
      </c>
    </row>
    <row r="10" spans="1:3" ht="29.25" customHeight="1">
      <c r="A10" s="352" t="s">
        <v>842</v>
      </c>
      <c r="B10" s="351" t="s">
        <v>841</v>
      </c>
      <c r="C10" s="344">
        <f>C11+C13</f>
        <v>79184.70000000001</v>
      </c>
    </row>
    <row r="11" spans="1:3" ht="18.75" customHeight="1">
      <c r="A11" s="349" t="s">
        <v>840</v>
      </c>
      <c r="B11" s="350" t="s">
        <v>839</v>
      </c>
      <c r="C11" s="347">
        <f>C12</f>
        <v>155079.7</v>
      </c>
    </row>
    <row r="12" spans="1:3" ht="31.5" customHeight="1">
      <c r="A12" s="349" t="s">
        <v>838</v>
      </c>
      <c r="B12" s="354" t="s">
        <v>837</v>
      </c>
      <c r="C12" s="355">
        <v>155079.7</v>
      </c>
    </row>
    <row r="13" spans="1:3" ht="34.5" customHeight="1">
      <c r="A13" s="349" t="s">
        <v>836</v>
      </c>
      <c r="B13" s="350" t="s">
        <v>835</v>
      </c>
      <c r="C13" s="347">
        <f>C14</f>
        <v>-75895</v>
      </c>
    </row>
    <row r="14" spans="1:3" ht="48.75" customHeight="1">
      <c r="A14" s="349" t="s">
        <v>834</v>
      </c>
      <c r="B14" s="354" t="s">
        <v>833</v>
      </c>
      <c r="C14" s="347">
        <v>-75895</v>
      </c>
    </row>
    <row r="15" spans="1:3" ht="33.75" customHeight="1">
      <c r="A15" s="352" t="s">
        <v>832</v>
      </c>
      <c r="B15" s="351" t="s">
        <v>831</v>
      </c>
      <c r="C15" s="344">
        <f>C16+C18</f>
        <v>-10000</v>
      </c>
    </row>
    <row r="16" spans="1:3" ht="47.25" customHeight="1">
      <c r="A16" s="349" t="s">
        <v>830</v>
      </c>
      <c r="B16" s="350" t="s">
        <v>829</v>
      </c>
      <c r="C16" s="347">
        <f>C17</f>
        <v>0</v>
      </c>
    </row>
    <row r="17" spans="1:3" ht="60" customHeight="1">
      <c r="A17" s="349" t="s">
        <v>828</v>
      </c>
      <c r="B17" s="354" t="s">
        <v>827</v>
      </c>
      <c r="C17" s="347">
        <v>0</v>
      </c>
    </row>
    <row r="18" spans="1:3" ht="52.5" customHeight="1">
      <c r="A18" s="349" t="s">
        <v>826</v>
      </c>
      <c r="B18" s="350" t="s">
        <v>825</v>
      </c>
      <c r="C18" s="347">
        <f>C19</f>
        <v>-10000</v>
      </c>
    </row>
    <row r="19" spans="1:3" ht="63.75" customHeight="1">
      <c r="A19" s="349" t="s">
        <v>824</v>
      </c>
      <c r="B19" s="354" t="s">
        <v>823</v>
      </c>
      <c r="C19" s="347">
        <v>-10000</v>
      </c>
    </row>
    <row r="20" spans="1:4" ht="28.5">
      <c r="A20" s="352" t="s">
        <v>822</v>
      </c>
      <c r="B20" s="351" t="s">
        <v>821</v>
      </c>
      <c r="C20" s="344">
        <f>C25-C21</f>
        <v>55236.09999999986</v>
      </c>
      <c r="D20" s="343"/>
    </row>
    <row r="21" spans="1:3" ht="15.75">
      <c r="A21" s="352" t="s">
        <v>813</v>
      </c>
      <c r="B21" s="351" t="s">
        <v>820</v>
      </c>
      <c r="C21" s="344">
        <f>C22</f>
        <v>1504001.6</v>
      </c>
    </row>
    <row r="22" spans="1:3" ht="15.75">
      <c r="A22" s="349" t="s">
        <v>819</v>
      </c>
      <c r="B22" s="350" t="s">
        <v>818</v>
      </c>
      <c r="C22" s="347">
        <f>C23</f>
        <v>1504001.6</v>
      </c>
    </row>
    <row r="23" spans="1:3" ht="15.75">
      <c r="A23" s="349" t="s">
        <v>817</v>
      </c>
      <c r="B23" s="353" t="s">
        <v>816</v>
      </c>
      <c r="C23" s="347">
        <f>C24</f>
        <v>1504001.6</v>
      </c>
    </row>
    <row r="24" spans="1:4" ht="30">
      <c r="A24" s="349" t="s">
        <v>815</v>
      </c>
      <c r="B24" s="348" t="s">
        <v>814</v>
      </c>
      <c r="C24" s="347">
        <v>1504001.6</v>
      </c>
      <c r="D24" s="343"/>
    </row>
    <row r="25" spans="1:4" ht="15.75">
      <c r="A25" s="352" t="s">
        <v>813</v>
      </c>
      <c r="B25" s="351" t="s">
        <v>812</v>
      </c>
      <c r="C25" s="344">
        <f>C26</f>
        <v>1559237.7</v>
      </c>
      <c r="D25" s="343"/>
    </row>
    <row r="26" spans="1:4" ht="15.75">
      <c r="A26" s="349" t="s">
        <v>811</v>
      </c>
      <c r="B26" s="350" t="s">
        <v>810</v>
      </c>
      <c r="C26" s="347">
        <f>C27</f>
        <v>1559237.7</v>
      </c>
      <c r="D26" s="343"/>
    </row>
    <row r="27" spans="1:4" ht="15.75">
      <c r="A27" s="349" t="s">
        <v>809</v>
      </c>
      <c r="B27" s="350" t="s">
        <v>808</v>
      </c>
      <c r="C27" s="347">
        <f>C28</f>
        <v>1559237.7</v>
      </c>
      <c r="D27" s="343"/>
    </row>
    <row r="28" spans="1:4" ht="30">
      <c r="A28" s="349" t="s">
        <v>807</v>
      </c>
      <c r="B28" s="348" t="s">
        <v>806</v>
      </c>
      <c r="C28" s="347">
        <v>1559237.7</v>
      </c>
      <c r="D28" s="343"/>
    </row>
    <row r="29" spans="1:5" ht="21.75" customHeight="1">
      <c r="A29" s="346" t="s">
        <v>805</v>
      </c>
      <c r="B29" s="345"/>
      <c r="C29" s="344">
        <f>C10+C20+C15</f>
        <v>124420.79999999987</v>
      </c>
      <c r="D29" s="343"/>
      <c r="E29" s="343"/>
    </row>
  </sheetData>
  <sheetProtection/>
  <mergeCells count="7">
    <mergeCell ref="A29:B29"/>
    <mergeCell ref="B1:C1"/>
    <mergeCell ref="B2:C2"/>
    <mergeCell ref="B3:C3"/>
    <mergeCell ref="B4:C4"/>
    <mergeCell ref="A6:C6"/>
    <mergeCell ref="A7:C7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01"/>
  <sheetViews>
    <sheetView zoomScalePageLayoutView="0" workbookViewId="0" topLeftCell="A2">
      <selection activeCell="C21" sqref="C21"/>
    </sheetView>
  </sheetViews>
  <sheetFormatPr defaultColWidth="9.00390625" defaultRowHeight="12.75"/>
  <cols>
    <col min="1" max="1" width="50.00390625" style="103" customWidth="1"/>
    <col min="2" max="2" width="7.00390625" style="103" customWidth="1"/>
    <col min="3" max="4" width="7.25390625" style="103" customWidth="1"/>
    <col min="5" max="5" width="11.125" style="103" customWidth="1"/>
    <col min="6" max="6" width="9.625" style="104" customWidth="1"/>
    <col min="7" max="7" width="12.875" style="103" customWidth="1"/>
    <col min="8" max="16384" width="9.125" style="103" customWidth="1"/>
  </cols>
  <sheetData>
    <row r="1" spans="4:7" ht="15.75" customHeight="1" hidden="1">
      <c r="D1" s="186"/>
      <c r="E1" s="186"/>
      <c r="F1" s="186"/>
      <c r="G1" s="186"/>
    </row>
    <row r="2" spans="4:7" ht="15">
      <c r="D2" s="185" t="s">
        <v>723</v>
      </c>
      <c r="E2" s="185"/>
      <c r="F2" s="185"/>
      <c r="G2" s="185"/>
    </row>
    <row r="3" spans="4:7" ht="30" customHeight="1">
      <c r="D3" s="184" t="s">
        <v>722</v>
      </c>
      <c r="E3" s="184"/>
      <c r="F3" s="184"/>
      <c r="G3" s="184"/>
    </row>
    <row r="4" spans="4:7" ht="15" customHeight="1">
      <c r="D4" s="184" t="s">
        <v>721</v>
      </c>
      <c r="E4" s="184"/>
      <c r="F4" s="184"/>
      <c r="G4" s="184"/>
    </row>
    <row r="6" spans="1:7" ht="23.25" customHeight="1">
      <c r="A6" s="183" t="s">
        <v>720</v>
      </c>
      <c r="B6" s="183"/>
      <c r="C6" s="183"/>
      <c r="D6" s="183"/>
      <c r="E6" s="183"/>
      <c r="F6" s="183"/>
      <c r="G6" s="183"/>
    </row>
    <row r="7" spans="1:7" ht="15" customHeight="1">
      <c r="A7" s="182"/>
      <c r="B7" s="182"/>
      <c r="C7" s="182"/>
      <c r="D7" s="182"/>
      <c r="E7" s="182"/>
      <c r="F7" s="182"/>
      <c r="G7" s="182"/>
    </row>
    <row r="8" ht="15">
      <c r="G8" s="104" t="s">
        <v>77</v>
      </c>
    </row>
    <row r="9" spans="1:7" ht="42.75">
      <c r="A9" s="180" t="s">
        <v>719</v>
      </c>
      <c r="B9" s="180" t="s">
        <v>718</v>
      </c>
      <c r="C9" s="180" t="s">
        <v>717</v>
      </c>
      <c r="D9" s="180" t="s">
        <v>716</v>
      </c>
      <c r="E9" s="180" t="s">
        <v>715</v>
      </c>
      <c r="F9" s="181" t="s">
        <v>714</v>
      </c>
      <c r="G9" s="180" t="s">
        <v>713</v>
      </c>
    </row>
    <row r="10" spans="1:7" ht="15" customHeight="1" hidden="1">
      <c r="A10" s="180"/>
      <c r="B10" s="180"/>
      <c r="C10" s="180"/>
      <c r="D10" s="180"/>
      <c r="E10" s="180"/>
      <c r="F10" s="181"/>
      <c r="G10" s="180"/>
    </row>
    <row r="11" spans="1:7" ht="15" customHeight="1">
      <c r="A11" s="179">
        <v>1</v>
      </c>
      <c r="B11" s="179">
        <v>2</v>
      </c>
      <c r="C11" s="179">
        <v>3</v>
      </c>
      <c r="D11" s="179">
        <v>4</v>
      </c>
      <c r="E11" s="179">
        <v>5</v>
      </c>
      <c r="F11" s="179">
        <v>6</v>
      </c>
      <c r="G11" s="179">
        <v>7</v>
      </c>
    </row>
    <row r="12" spans="1:7" ht="29.25" customHeight="1">
      <c r="A12" s="123" t="s">
        <v>712</v>
      </c>
      <c r="B12" s="122" t="s">
        <v>709</v>
      </c>
      <c r="C12" s="121"/>
      <c r="D12" s="121"/>
      <c r="E12" s="121"/>
      <c r="F12" s="150"/>
      <c r="G12" s="120">
        <f>G13</f>
        <v>4714</v>
      </c>
    </row>
    <row r="13" spans="1:7" ht="15.75" customHeight="1">
      <c r="A13" s="125" t="s">
        <v>288</v>
      </c>
      <c r="B13" s="115" t="s">
        <v>709</v>
      </c>
      <c r="C13" s="115" t="s">
        <v>285</v>
      </c>
      <c r="D13" s="115"/>
      <c r="E13" s="115"/>
      <c r="F13" s="124"/>
      <c r="G13" s="114">
        <f>G14</f>
        <v>4714</v>
      </c>
    </row>
    <row r="14" spans="1:7" ht="63" customHeight="1">
      <c r="A14" s="119" t="s">
        <v>711</v>
      </c>
      <c r="B14" s="115" t="s">
        <v>709</v>
      </c>
      <c r="C14" s="115" t="s">
        <v>285</v>
      </c>
      <c r="D14" s="115" t="s">
        <v>708</v>
      </c>
      <c r="E14" s="115"/>
      <c r="F14" s="124"/>
      <c r="G14" s="114">
        <f>G15</f>
        <v>4714</v>
      </c>
    </row>
    <row r="15" spans="1:7" ht="32.25" customHeight="1">
      <c r="A15" s="119" t="s">
        <v>206</v>
      </c>
      <c r="B15" s="115" t="s">
        <v>709</v>
      </c>
      <c r="C15" s="115" t="s">
        <v>285</v>
      </c>
      <c r="D15" s="115" t="s">
        <v>708</v>
      </c>
      <c r="E15" s="115" t="s">
        <v>205</v>
      </c>
      <c r="F15" s="124"/>
      <c r="G15" s="114">
        <f>G16+G23</f>
        <v>4714</v>
      </c>
    </row>
    <row r="16" spans="1:7" ht="15">
      <c r="A16" s="119" t="s">
        <v>204</v>
      </c>
      <c r="B16" s="115" t="s">
        <v>709</v>
      </c>
      <c r="C16" s="115" t="s">
        <v>285</v>
      </c>
      <c r="D16" s="115" t="s">
        <v>708</v>
      </c>
      <c r="E16" s="115" t="s">
        <v>203</v>
      </c>
      <c r="F16" s="124"/>
      <c r="G16" s="114">
        <f>SUM(G17:G22)</f>
        <v>3749</v>
      </c>
    </row>
    <row r="17" spans="1:7" ht="15">
      <c r="A17" s="116" t="s">
        <v>198</v>
      </c>
      <c r="B17" s="115" t="s">
        <v>709</v>
      </c>
      <c r="C17" s="115" t="s">
        <v>285</v>
      </c>
      <c r="D17" s="115" t="s">
        <v>708</v>
      </c>
      <c r="E17" s="115" t="s">
        <v>203</v>
      </c>
      <c r="F17" s="118" t="s">
        <v>202</v>
      </c>
      <c r="G17" s="114">
        <f>2301+34-1</f>
        <v>2334</v>
      </c>
    </row>
    <row r="18" spans="1:7" ht="30">
      <c r="A18" s="116" t="s">
        <v>224</v>
      </c>
      <c r="B18" s="115" t="s">
        <v>709</v>
      </c>
      <c r="C18" s="115" t="s">
        <v>285</v>
      </c>
      <c r="D18" s="115" t="s">
        <v>708</v>
      </c>
      <c r="E18" s="115" t="s">
        <v>203</v>
      </c>
      <c r="F18" s="118" t="s">
        <v>223</v>
      </c>
      <c r="G18" s="114">
        <v>31</v>
      </c>
    </row>
    <row r="19" spans="1:7" ht="30">
      <c r="A19" s="116" t="s">
        <v>196</v>
      </c>
      <c r="B19" s="115" t="s">
        <v>709</v>
      </c>
      <c r="C19" s="115" t="s">
        <v>285</v>
      </c>
      <c r="D19" s="115" t="s">
        <v>708</v>
      </c>
      <c r="E19" s="115" t="s">
        <v>203</v>
      </c>
      <c r="F19" s="118" t="s">
        <v>191</v>
      </c>
      <c r="G19" s="114">
        <v>353</v>
      </c>
    </row>
    <row r="20" spans="1:7" ht="30">
      <c r="A20" s="125" t="s">
        <v>219</v>
      </c>
      <c r="B20" s="115" t="s">
        <v>709</v>
      </c>
      <c r="C20" s="115" t="s">
        <v>285</v>
      </c>
      <c r="D20" s="115" t="s">
        <v>708</v>
      </c>
      <c r="E20" s="115" t="s">
        <v>203</v>
      </c>
      <c r="F20" s="118" t="s">
        <v>218</v>
      </c>
      <c r="G20" s="161">
        <v>1001</v>
      </c>
    </row>
    <row r="21" spans="1:7" ht="30">
      <c r="A21" s="116" t="s">
        <v>222</v>
      </c>
      <c r="B21" s="115" t="s">
        <v>709</v>
      </c>
      <c r="C21" s="115" t="s">
        <v>285</v>
      </c>
      <c r="D21" s="115" t="s">
        <v>708</v>
      </c>
      <c r="E21" s="115" t="s">
        <v>203</v>
      </c>
      <c r="F21" s="118" t="s">
        <v>221</v>
      </c>
      <c r="G21" s="161">
        <v>20</v>
      </c>
    </row>
    <row r="22" spans="1:7" ht="30">
      <c r="A22" s="116" t="s">
        <v>217</v>
      </c>
      <c r="B22" s="115" t="s">
        <v>709</v>
      </c>
      <c r="C22" s="115" t="s">
        <v>285</v>
      </c>
      <c r="D22" s="115" t="s">
        <v>708</v>
      </c>
      <c r="E22" s="115" t="s">
        <v>203</v>
      </c>
      <c r="F22" s="118" t="s">
        <v>215</v>
      </c>
      <c r="G22" s="161">
        <v>10</v>
      </c>
    </row>
    <row r="23" spans="1:7" ht="34.5" customHeight="1">
      <c r="A23" s="125" t="s">
        <v>710</v>
      </c>
      <c r="B23" s="115" t="s">
        <v>709</v>
      </c>
      <c r="C23" s="115" t="s">
        <v>285</v>
      </c>
      <c r="D23" s="115" t="s">
        <v>708</v>
      </c>
      <c r="E23" s="115" t="s">
        <v>707</v>
      </c>
      <c r="F23" s="124"/>
      <c r="G23" s="114">
        <f>G24</f>
        <v>965</v>
      </c>
    </row>
    <row r="24" spans="1:7" ht="18.75" customHeight="1">
      <c r="A24" s="116" t="s">
        <v>198</v>
      </c>
      <c r="B24" s="115" t="s">
        <v>709</v>
      </c>
      <c r="C24" s="115" t="s">
        <v>285</v>
      </c>
      <c r="D24" s="115" t="s">
        <v>708</v>
      </c>
      <c r="E24" s="115" t="s">
        <v>707</v>
      </c>
      <c r="F24" s="118" t="s">
        <v>202</v>
      </c>
      <c r="G24" s="114">
        <f>954+11</f>
        <v>965</v>
      </c>
    </row>
    <row r="25" spans="1:7" ht="17.25" customHeight="1">
      <c r="A25" s="135" t="s">
        <v>706</v>
      </c>
      <c r="B25" s="122" t="s">
        <v>629</v>
      </c>
      <c r="C25" s="121"/>
      <c r="D25" s="121"/>
      <c r="E25" s="121"/>
      <c r="F25" s="150"/>
      <c r="G25" s="120">
        <f>G26+G76+G80+G121+G139+G146+G170+G133+G159+G112</f>
        <v>180353.39999999997</v>
      </c>
    </row>
    <row r="26" spans="1:7" ht="15">
      <c r="A26" s="125" t="s">
        <v>288</v>
      </c>
      <c r="B26" s="115" t="s">
        <v>629</v>
      </c>
      <c r="C26" s="115" t="s">
        <v>285</v>
      </c>
      <c r="D26" s="115"/>
      <c r="E26" s="115"/>
      <c r="F26" s="124"/>
      <c r="G26" s="114">
        <f>G27+G31+G44+G48+G52+G56</f>
        <v>67145.4</v>
      </c>
    </row>
    <row r="27" spans="1:7" ht="49.5" customHeight="1">
      <c r="A27" s="125" t="s">
        <v>705</v>
      </c>
      <c r="B27" s="115" t="s">
        <v>629</v>
      </c>
      <c r="C27" s="115" t="s">
        <v>285</v>
      </c>
      <c r="D27" s="115" t="s">
        <v>703</v>
      </c>
      <c r="E27" s="115"/>
      <c r="F27" s="124"/>
      <c r="G27" s="114">
        <f>G29</f>
        <v>1053</v>
      </c>
    </row>
    <row r="28" spans="1:7" ht="33" customHeight="1">
      <c r="A28" s="119" t="s">
        <v>206</v>
      </c>
      <c r="B28" s="115" t="s">
        <v>629</v>
      </c>
      <c r="C28" s="115" t="s">
        <v>285</v>
      </c>
      <c r="D28" s="115" t="s">
        <v>703</v>
      </c>
      <c r="E28" s="115" t="s">
        <v>205</v>
      </c>
      <c r="F28" s="124"/>
      <c r="G28" s="114">
        <f>G29</f>
        <v>1053</v>
      </c>
    </row>
    <row r="29" spans="1:7" ht="15">
      <c r="A29" s="119" t="s">
        <v>704</v>
      </c>
      <c r="B29" s="115" t="s">
        <v>629</v>
      </c>
      <c r="C29" s="115" t="s">
        <v>285</v>
      </c>
      <c r="D29" s="115" t="s">
        <v>703</v>
      </c>
      <c r="E29" s="115" t="s">
        <v>702</v>
      </c>
      <c r="F29" s="124"/>
      <c r="G29" s="114">
        <f>G30</f>
        <v>1053</v>
      </c>
    </row>
    <row r="30" spans="1:7" ht="15">
      <c r="A30" s="116" t="s">
        <v>198</v>
      </c>
      <c r="B30" s="115" t="s">
        <v>629</v>
      </c>
      <c r="C30" s="115" t="s">
        <v>285</v>
      </c>
      <c r="D30" s="115" t="s">
        <v>703</v>
      </c>
      <c r="E30" s="115" t="s">
        <v>702</v>
      </c>
      <c r="F30" s="118" t="s">
        <v>202</v>
      </c>
      <c r="G30" s="114">
        <v>1053</v>
      </c>
    </row>
    <row r="31" spans="1:7" ht="63.75" customHeight="1">
      <c r="A31" s="119" t="s">
        <v>701</v>
      </c>
      <c r="B31" s="115" t="s">
        <v>629</v>
      </c>
      <c r="C31" s="115" t="s">
        <v>285</v>
      </c>
      <c r="D31" s="115" t="s">
        <v>700</v>
      </c>
      <c r="E31" s="115"/>
      <c r="F31" s="124"/>
      <c r="G31" s="114">
        <f>G33+G40+G42</f>
        <v>46451.600000000006</v>
      </c>
    </row>
    <row r="32" spans="1:7" ht="38.25" customHeight="1">
      <c r="A32" s="119" t="s">
        <v>206</v>
      </c>
      <c r="B32" s="115" t="s">
        <v>629</v>
      </c>
      <c r="C32" s="115" t="s">
        <v>285</v>
      </c>
      <c r="D32" s="115" t="s">
        <v>700</v>
      </c>
      <c r="E32" s="115" t="s">
        <v>205</v>
      </c>
      <c r="F32" s="124"/>
      <c r="G32" s="114">
        <f>G33</f>
        <v>45812.90000000001</v>
      </c>
    </row>
    <row r="33" spans="1:7" ht="15">
      <c r="A33" s="119" t="s">
        <v>204</v>
      </c>
      <c r="B33" s="115" t="s">
        <v>629</v>
      </c>
      <c r="C33" s="115" t="s">
        <v>285</v>
      </c>
      <c r="D33" s="115" t="s">
        <v>700</v>
      </c>
      <c r="E33" s="115" t="s">
        <v>203</v>
      </c>
      <c r="F33" s="124"/>
      <c r="G33" s="114">
        <f>SUM(G34:G39)</f>
        <v>45812.90000000001</v>
      </c>
    </row>
    <row r="34" spans="1:7" ht="24.75" customHeight="1">
      <c r="A34" s="116" t="s">
        <v>198</v>
      </c>
      <c r="B34" s="115" t="s">
        <v>629</v>
      </c>
      <c r="C34" s="115" t="s">
        <v>285</v>
      </c>
      <c r="D34" s="115" t="s">
        <v>700</v>
      </c>
      <c r="E34" s="115" t="s">
        <v>203</v>
      </c>
      <c r="F34" s="118" t="s">
        <v>202</v>
      </c>
      <c r="G34" s="114">
        <f>30387+1899.2-1495.3</f>
        <v>30790.9</v>
      </c>
    </row>
    <row r="35" spans="1:7" ht="33" customHeight="1">
      <c r="A35" s="116" t="s">
        <v>224</v>
      </c>
      <c r="B35" s="115" t="s">
        <v>629</v>
      </c>
      <c r="C35" s="115" t="s">
        <v>285</v>
      </c>
      <c r="D35" s="115" t="s">
        <v>700</v>
      </c>
      <c r="E35" s="115" t="s">
        <v>203</v>
      </c>
      <c r="F35" s="118" t="s">
        <v>223</v>
      </c>
      <c r="G35" s="114">
        <v>50</v>
      </c>
    </row>
    <row r="36" spans="1:7" ht="32.25" customHeight="1">
      <c r="A36" s="116" t="s">
        <v>196</v>
      </c>
      <c r="B36" s="115" t="s">
        <v>629</v>
      </c>
      <c r="C36" s="115" t="s">
        <v>285</v>
      </c>
      <c r="D36" s="115" t="s">
        <v>700</v>
      </c>
      <c r="E36" s="115" t="s">
        <v>203</v>
      </c>
      <c r="F36" s="118" t="s">
        <v>191</v>
      </c>
      <c r="G36" s="114">
        <v>2609.8</v>
      </c>
    </row>
    <row r="37" spans="1:7" ht="32.25" customHeight="1">
      <c r="A37" s="125" t="s">
        <v>219</v>
      </c>
      <c r="B37" s="115" t="s">
        <v>629</v>
      </c>
      <c r="C37" s="115" t="s">
        <v>285</v>
      </c>
      <c r="D37" s="115" t="s">
        <v>700</v>
      </c>
      <c r="E37" s="115" t="s">
        <v>203</v>
      </c>
      <c r="F37" s="118" t="s">
        <v>218</v>
      </c>
      <c r="G37" s="114">
        <v>12285.7</v>
      </c>
    </row>
    <row r="38" spans="1:7" ht="32.25" customHeight="1">
      <c r="A38" s="116" t="s">
        <v>222</v>
      </c>
      <c r="B38" s="115" t="s">
        <v>629</v>
      </c>
      <c r="C38" s="115" t="s">
        <v>285</v>
      </c>
      <c r="D38" s="115" t="s">
        <v>700</v>
      </c>
      <c r="E38" s="115" t="s">
        <v>203</v>
      </c>
      <c r="F38" s="118" t="s">
        <v>221</v>
      </c>
      <c r="G38" s="114">
        <f>106-50</f>
        <v>56</v>
      </c>
    </row>
    <row r="39" spans="1:7" ht="32.25" customHeight="1">
      <c r="A39" s="116" t="s">
        <v>217</v>
      </c>
      <c r="B39" s="115" t="s">
        <v>629</v>
      </c>
      <c r="C39" s="115" t="s">
        <v>285</v>
      </c>
      <c r="D39" s="115" t="s">
        <v>700</v>
      </c>
      <c r="E39" s="115" t="s">
        <v>203</v>
      </c>
      <c r="F39" s="118" t="s">
        <v>215</v>
      </c>
      <c r="G39" s="114">
        <f>42-21.5</f>
        <v>20.5</v>
      </c>
    </row>
    <row r="40" spans="1:7" ht="18.75" customHeight="1">
      <c r="A40" s="116" t="s">
        <v>261</v>
      </c>
      <c r="B40" s="115" t="s">
        <v>629</v>
      </c>
      <c r="C40" s="115" t="s">
        <v>285</v>
      </c>
      <c r="D40" s="115" t="s">
        <v>700</v>
      </c>
      <c r="E40" s="115" t="s">
        <v>260</v>
      </c>
      <c r="F40" s="118"/>
      <c r="G40" s="114">
        <f>G41</f>
        <v>563.7</v>
      </c>
    </row>
    <row r="41" spans="1:7" ht="23.25" customHeight="1">
      <c r="A41" s="116" t="s">
        <v>440</v>
      </c>
      <c r="B41" s="115" t="s">
        <v>629</v>
      </c>
      <c r="C41" s="115" t="s">
        <v>285</v>
      </c>
      <c r="D41" s="115" t="s">
        <v>700</v>
      </c>
      <c r="E41" s="115" t="s">
        <v>260</v>
      </c>
      <c r="F41" s="118" t="s">
        <v>439</v>
      </c>
      <c r="G41" s="114">
        <v>563.7</v>
      </c>
    </row>
    <row r="42" spans="1:7" ht="33.75" customHeight="1">
      <c r="A42" s="116" t="s">
        <v>214</v>
      </c>
      <c r="B42" s="115" t="s">
        <v>609</v>
      </c>
      <c r="C42" s="115" t="s">
        <v>285</v>
      </c>
      <c r="D42" s="115" t="s">
        <v>700</v>
      </c>
      <c r="E42" s="115" t="s">
        <v>210</v>
      </c>
      <c r="F42" s="118"/>
      <c r="G42" s="161">
        <f>G43</f>
        <v>75</v>
      </c>
    </row>
    <row r="43" spans="1:7" ht="36" customHeight="1">
      <c r="A43" s="116" t="s">
        <v>196</v>
      </c>
      <c r="B43" s="115" t="s">
        <v>609</v>
      </c>
      <c r="C43" s="115" t="s">
        <v>285</v>
      </c>
      <c r="D43" s="115" t="s">
        <v>700</v>
      </c>
      <c r="E43" s="115" t="s">
        <v>210</v>
      </c>
      <c r="F43" s="118" t="s">
        <v>191</v>
      </c>
      <c r="G43" s="161">
        <v>75</v>
      </c>
    </row>
    <row r="44" spans="1:7" ht="18.75" customHeight="1">
      <c r="A44" s="125" t="s">
        <v>699</v>
      </c>
      <c r="B44" s="115" t="s">
        <v>629</v>
      </c>
      <c r="C44" s="115" t="s">
        <v>285</v>
      </c>
      <c r="D44" s="115" t="s">
        <v>696</v>
      </c>
      <c r="E44" s="115"/>
      <c r="F44" s="118"/>
      <c r="G44" s="114">
        <f>G45</f>
        <v>22.6</v>
      </c>
    </row>
    <row r="45" spans="1:7" ht="32.25" customHeight="1">
      <c r="A45" s="125" t="s">
        <v>206</v>
      </c>
      <c r="B45" s="115" t="s">
        <v>629</v>
      </c>
      <c r="C45" s="115" t="s">
        <v>285</v>
      </c>
      <c r="D45" s="115" t="s">
        <v>696</v>
      </c>
      <c r="E45" s="115" t="s">
        <v>698</v>
      </c>
      <c r="F45" s="118"/>
      <c r="G45" s="114">
        <f>G46</f>
        <v>22.6</v>
      </c>
    </row>
    <row r="46" spans="1:7" ht="45">
      <c r="A46" s="125" t="s">
        <v>697</v>
      </c>
      <c r="B46" s="115" t="s">
        <v>629</v>
      </c>
      <c r="C46" s="115" t="s">
        <v>285</v>
      </c>
      <c r="D46" s="115" t="s">
        <v>696</v>
      </c>
      <c r="E46" s="115" t="s">
        <v>695</v>
      </c>
      <c r="F46" s="118"/>
      <c r="G46" s="114">
        <f>G47</f>
        <v>22.6</v>
      </c>
    </row>
    <row r="47" spans="1:7" ht="32.25" customHeight="1">
      <c r="A47" s="125" t="s">
        <v>219</v>
      </c>
      <c r="B47" s="115" t="s">
        <v>629</v>
      </c>
      <c r="C47" s="115" t="s">
        <v>285</v>
      </c>
      <c r="D47" s="115" t="s">
        <v>696</v>
      </c>
      <c r="E47" s="115" t="s">
        <v>695</v>
      </c>
      <c r="F47" s="118" t="s">
        <v>218</v>
      </c>
      <c r="G47" s="114">
        <v>22.6</v>
      </c>
    </row>
    <row r="48" spans="1:7" ht="23.25" customHeight="1">
      <c r="A48" s="116" t="s">
        <v>694</v>
      </c>
      <c r="B48" s="115" t="s">
        <v>629</v>
      </c>
      <c r="C48" s="115" t="s">
        <v>285</v>
      </c>
      <c r="D48" s="115" t="s">
        <v>690</v>
      </c>
      <c r="E48" s="115"/>
      <c r="F48" s="118"/>
      <c r="G48" s="114">
        <f>G49</f>
        <v>4649</v>
      </c>
    </row>
    <row r="49" spans="1:7" ht="21" customHeight="1">
      <c r="A49" s="119" t="s">
        <v>693</v>
      </c>
      <c r="B49" s="115" t="s">
        <v>629</v>
      </c>
      <c r="C49" s="115" t="s">
        <v>285</v>
      </c>
      <c r="D49" s="115" t="s">
        <v>690</v>
      </c>
      <c r="E49" s="115" t="s">
        <v>692</v>
      </c>
      <c r="F49" s="118"/>
      <c r="G49" s="114">
        <f>G50</f>
        <v>4649</v>
      </c>
    </row>
    <row r="50" spans="1:7" ht="30" customHeight="1">
      <c r="A50" s="119" t="s">
        <v>691</v>
      </c>
      <c r="B50" s="115" t="s">
        <v>629</v>
      </c>
      <c r="C50" s="115" t="s">
        <v>285</v>
      </c>
      <c r="D50" s="115" t="s">
        <v>690</v>
      </c>
      <c r="E50" s="115" t="s">
        <v>689</v>
      </c>
      <c r="F50" s="118"/>
      <c r="G50" s="114">
        <f>G51</f>
        <v>4649</v>
      </c>
    </row>
    <row r="51" spans="1:7" ht="32.25" customHeight="1">
      <c r="A51" s="125" t="s">
        <v>219</v>
      </c>
      <c r="B51" s="115" t="s">
        <v>629</v>
      </c>
      <c r="C51" s="115" t="s">
        <v>285</v>
      </c>
      <c r="D51" s="115" t="s">
        <v>690</v>
      </c>
      <c r="E51" s="115" t="s">
        <v>689</v>
      </c>
      <c r="F51" s="124" t="s">
        <v>218</v>
      </c>
      <c r="G51" s="114">
        <v>4649</v>
      </c>
    </row>
    <row r="52" spans="1:7" ht="15">
      <c r="A52" s="125" t="s">
        <v>688</v>
      </c>
      <c r="B52" s="115" t="s">
        <v>629</v>
      </c>
      <c r="C52" s="115" t="s">
        <v>285</v>
      </c>
      <c r="D52" s="115" t="s">
        <v>686</v>
      </c>
      <c r="E52" s="115"/>
      <c r="F52" s="124"/>
      <c r="G52" s="114">
        <f>G53</f>
        <v>1682.2</v>
      </c>
    </row>
    <row r="53" spans="1:7" ht="15">
      <c r="A53" s="125" t="s">
        <v>688</v>
      </c>
      <c r="B53" s="115" t="s">
        <v>629</v>
      </c>
      <c r="C53" s="115" t="s">
        <v>285</v>
      </c>
      <c r="D53" s="115" t="s">
        <v>686</v>
      </c>
      <c r="E53" s="115" t="s">
        <v>687</v>
      </c>
      <c r="F53" s="124"/>
      <c r="G53" s="114">
        <f>G54</f>
        <v>1682.2</v>
      </c>
    </row>
    <row r="54" spans="1:7" ht="15">
      <c r="A54" s="125" t="s">
        <v>261</v>
      </c>
      <c r="B54" s="115" t="s">
        <v>629</v>
      </c>
      <c r="C54" s="115" t="s">
        <v>285</v>
      </c>
      <c r="D54" s="115" t="s">
        <v>686</v>
      </c>
      <c r="E54" s="115" t="s">
        <v>260</v>
      </c>
      <c r="F54" s="124"/>
      <c r="G54" s="114">
        <f>G55</f>
        <v>1682.2</v>
      </c>
    </row>
    <row r="55" spans="1:7" ht="15">
      <c r="A55" s="125" t="s">
        <v>440</v>
      </c>
      <c r="B55" s="115" t="s">
        <v>629</v>
      </c>
      <c r="C55" s="115" t="s">
        <v>285</v>
      </c>
      <c r="D55" s="115" t="s">
        <v>686</v>
      </c>
      <c r="E55" s="115" t="s">
        <v>260</v>
      </c>
      <c r="F55" s="124" t="s">
        <v>439</v>
      </c>
      <c r="G55" s="114">
        <v>1682.2</v>
      </c>
    </row>
    <row r="56" spans="1:7" ht="15">
      <c r="A56" s="125" t="s">
        <v>475</v>
      </c>
      <c r="B56" s="115" t="s">
        <v>629</v>
      </c>
      <c r="C56" s="115" t="s">
        <v>285</v>
      </c>
      <c r="D56" s="115" t="s">
        <v>472</v>
      </c>
      <c r="E56" s="115"/>
      <c r="F56" s="124"/>
      <c r="G56" s="114">
        <f>G60+G64+G69+G73+G57</f>
        <v>13287</v>
      </c>
    </row>
    <row r="57" spans="1:7" ht="30">
      <c r="A57" s="125" t="s">
        <v>685</v>
      </c>
      <c r="B57" s="115" t="s">
        <v>629</v>
      </c>
      <c r="C57" s="115" t="s">
        <v>285</v>
      </c>
      <c r="D57" s="115" t="s">
        <v>472</v>
      </c>
      <c r="E57" s="115" t="s">
        <v>684</v>
      </c>
      <c r="F57" s="124"/>
      <c r="G57" s="114">
        <f>G58</f>
        <v>3372</v>
      </c>
    </row>
    <row r="58" spans="1:7" ht="30">
      <c r="A58" s="125" t="s">
        <v>220</v>
      </c>
      <c r="B58" s="115" t="s">
        <v>629</v>
      </c>
      <c r="C58" s="115" t="s">
        <v>285</v>
      </c>
      <c r="D58" s="115" t="s">
        <v>472</v>
      </c>
      <c r="E58" s="115" t="s">
        <v>683</v>
      </c>
      <c r="F58" s="124"/>
      <c r="G58" s="114">
        <f>G59</f>
        <v>3372</v>
      </c>
    </row>
    <row r="59" spans="1:7" ht="60">
      <c r="A59" s="116" t="s">
        <v>255</v>
      </c>
      <c r="B59" s="115" t="s">
        <v>629</v>
      </c>
      <c r="C59" s="115" t="s">
        <v>285</v>
      </c>
      <c r="D59" s="115" t="s">
        <v>472</v>
      </c>
      <c r="E59" s="115" t="s">
        <v>683</v>
      </c>
      <c r="F59" s="124" t="s">
        <v>253</v>
      </c>
      <c r="G59" s="114">
        <v>3372</v>
      </c>
    </row>
    <row r="60" spans="1:7" ht="45.75" customHeight="1">
      <c r="A60" s="125" t="s">
        <v>653</v>
      </c>
      <c r="B60" s="115" t="s">
        <v>629</v>
      </c>
      <c r="C60" s="115" t="s">
        <v>285</v>
      </c>
      <c r="D60" s="115" t="s">
        <v>472</v>
      </c>
      <c r="E60" s="115" t="s">
        <v>652</v>
      </c>
      <c r="F60" s="124"/>
      <c r="G60" s="114">
        <f>G61</f>
        <v>6965</v>
      </c>
    </row>
    <row r="61" spans="1:7" ht="32.25" customHeight="1">
      <c r="A61" s="125" t="s">
        <v>651</v>
      </c>
      <c r="B61" s="115" t="s">
        <v>629</v>
      </c>
      <c r="C61" s="115" t="s">
        <v>285</v>
      </c>
      <c r="D61" s="115" t="s">
        <v>472</v>
      </c>
      <c r="E61" s="115" t="s">
        <v>650</v>
      </c>
      <c r="F61" s="124"/>
      <c r="G61" s="114">
        <f>G62</f>
        <v>6965</v>
      </c>
    </row>
    <row r="62" spans="1:7" ht="45">
      <c r="A62" s="125" t="s">
        <v>539</v>
      </c>
      <c r="B62" s="115" t="s">
        <v>629</v>
      </c>
      <c r="C62" s="115" t="s">
        <v>285</v>
      </c>
      <c r="D62" s="115" t="s">
        <v>472</v>
      </c>
      <c r="E62" s="115" t="s">
        <v>650</v>
      </c>
      <c r="F62" s="124" t="s">
        <v>537</v>
      </c>
      <c r="G62" s="114">
        <v>6965</v>
      </c>
    </row>
    <row r="63" spans="1:7" ht="90" customHeight="1">
      <c r="A63" s="119" t="s">
        <v>332</v>
      </c>
      <c r="B63" s="115" t="s">
        <v>629</v>
      </c>
      <c r="C63" s="115" t="s">
        <v>285</v>
      </c>
      <c r="D63" s="115" t="s">
        <v>472</v>
      </c>
      <c r="E63" s="115" t="s">
        <v>311</v>
      </c>
      <c r="F63" s="124"/>
      <c r="G63" s="114">
        <f>G64</f>
        <v>398.4</v>
      </c>
    </row>
    <row r="64" spans="1:7" ht="33.75" customHeight="1">
      <c r="A64" s="119" t="s">
        <v>682</v>
      </c>
      <c r="B64" s="115" t="s">
        <v>629</v>
      </c>
      <c r="C64" s="115" t="s">
        <v>285</v>
      </c>
      <c r="D64" s="115" t="s">
        <v>472</v>
      </c>
      <c r="E64" s="115" t="s">
        <v>681</v>
      </c>
      <c r="F64" s="124"/>
      <c r="G64" s="114">
        <f>G65+G68+G66+G67</f>
        <v>398.4</v>
      </c>
    </row>
    <row r="65" spans="1:7" ht="21.75" customHeight="1">
      <c r="A65" s="119" t="s">
        <v>198</v>
      </c>
      <c r="B65" s="115" t="s">
        <v>629</v>
      </c>
      <c r="C65" s="115" t="s">
        <v>285</v>
      </c>
      <c r="D65" s="115" t="s">
        <v>472</v>
      </c>
      <c r="E65" s="115" t="s">
        <v>681</v>
      </c>
      <c r="F65" s="124" t="s">
        <v>202</v>
      </c>
      <c r="G65" s="114">
        <v>345</v>
      </c>
    </row>
    <row r="66" spans="1:7" ht="33.75" customHeight="1">
      <c r="A66" s="116" t="s">
        <v>224</v>
      </c>
      <c r="B66" s="115" t="s">
        <v>629</v>
      </c>
      <c r="C66" s="115" t="s">
        <v>285</v>
      </c>
      <c r="D66" s="115" t="s">
        <v>472</v>
      </c>
      <c r="E66" s="115" t="s">
        <v>681</v>
      </c>
      <c r="F66" s="124" t="s">
        <v>223</v>
      </c>
      <c r="G66" s="114">
        <v>0.5</v>
      </c>
    </row>
    <row r="67" spans="1:7" ht="35.25" customHeight="1">
      <c r="A67" s="116" t="s">
        <v>196</v>
      </c>
      <c r="B67" s="115" t="s">
        <v>629</v>
      </c>
      <c r="C67" s="115" t="s">
        <v>285</v>
      </c>
      <c r="D67" s="115" t="s">
        <v>472</v>
      </c>
      <c r="E67" s="115" t="s">
        <v>681</v>
      </c>
      <c r="F67" s="124" t="s">
        <v>191</v>
      </c>
      <c r="G67" s="114">
        <v>21.4</v>
      </c>
    </row>
    <row r="68" spans="1:7" ht="29.25" customHeight="1">
      <c r="A68" s="125" t="s">
        <v>219</v>
      </c>
      <c r="B68" s="115" t="s">
        <v>629</v>
      </c>
      <c r="C68" s="115" t="s">
        <v>285</v>
      </c>
      <c r="D68" s="115" t="s">
        <v>472</v>
      </c>
      <c r="E68" s="115" t="s">
        <v>681</v>
      </c>
      <c r="F68" s="124" t="s">
        <v>218</v>
      </c>
      <c r="G68" s="114">
        <v>31.5</v>
      </c>
    </row>
    <row r="69" spans="1:7" ht="33" customHeight="1">
      <c r="A69" s="178" t="s">
        <v>680</v>
      </c>
      <c r="B69" s="115" t="s">
        <v>629</v>
      </c>
      <c r="C69" s="115" t="s">
        <v>285</v>
      </c>
      <c r="D69" s="115" t="s">
        <v>472</v>
      </c>
      <c r="E69" s="115" t="s">
        <v>679</v>
      </c>
      <c r="F69" s="124"/>
      <c r="G69" s="114">
        <f>G70+G72+G71</f>
        <v>423.6</v>
      </c>
    </row>
    <row r="70" spans="1:7" ht="19.5" customHeight="1">
      <c r="A70" s="119" t="s">
        <v>198</v>
      </c>
      <c r="B70" s="115" t="s">
        <v>629</v>
      </c>
      <c r="C70" s="115" t="s">
        <v>285</v>
      </c>
      <c r="D70" s="115" t="s">
        <v>472</v>
      </c>
      <c r="E70" s="115" t="s">
        <v>679</v>
      </c>
      <c r="F70" s="124" t="s">
        <v>202</v>
      </c>
      <c r="G70" s="114">
        <v>376</v>
      </c>
    </row>
    <row r="71" spans="1:7" ht="30" customHeight="1">
      <c r="A71" s="116" t="s">
        <v>196</v>
      </c>
      <c r="B71" s="115" t="s">
        <v>629</v>
      </c>
      <c r="C71" s="115" t="s">
        <v>285</v>
      </c>
      <c r="D71" s="115" t="s">
        <v>472</v>
      </c>
      <c r="E71" s="115" t="s">
        <v>679</v>
      </c>
      <c r="F71" s="124" t="s">
        <v>191</v>
      </c>
      <c r="G71" s="114">
        <v>3</v>
      </c>
    </row>
    <row r="72" spans="1:7" ht="30">
      <c r="A72" s="125" t="s">
        <v>219</v>
      </c>
      <c r="B72" s="115" t="s">
        <v>629</v>
      </c>
      <c r="C72" s="115" t="s">
        <v>285</v>
      </c>
      <c r="D72" s="115" t="s">
        <v>472</v>
      </c>
      <c r="E72" s="115" t="s">
        <v>679</v>
      </c>
      <c r="F72" s="124" t="s">
        <v>218</v>
      </c>
      <c r="G72" s="114">
        <v>44.6</v>
      </c>
    </row>
    <row r="73" spans="1:7" ht="20.25" customHeight="1">
      <c r="A73" s="125" t="s">
        <v>239</v>
      </c>
      <c r="B73" s="115" t="s">
        <v>629</v>
      </c>
      <c r="C73" s="115" t="s">
        <v>285</v>
      </c>
      <c r="D73" s="115" t="s">
        <v>472</v>
      </c>
      <c r="E73" s="115" t="s">
        <v>238</v>
      </c>
      <c r="F73" s="124"/>
      <c r="G73" s="114">
        <f>G74</f>
        <v>2128</v>
      </c>
    </row>
    <row r="74" spans="1:7" ht="60">
      <c r="A74" s="119" t="s">
        <v>678</v>
      </c>
      <c r="B74" s="151" t="s">
        <v>629</v>
      </c>
      <c r="C74" s="151" t="s">
        <v>285</v>
      </c>
      <c r="D74" s="151" t="s">
        <v>472</v>
      </c>
      <c r="E74" s="151" t="s">
        <v>677</v>
      </c>
      <c r="F74" s="177"/>
      <c r="G74" s="114">
        <f>G75</f>
        <v>2128</v>
      </c>
    </row>
    <row r="75" spans="1:7" ht="45">
      <c r="A75" s="125" t="s">
        <v>539</v>
      </c>
      <c r="B75" s="151" t="s">
        <v>629</v>
      </c>
      <c r="C75" s="151" t="s">
        <v>285</v>
      </c>
      <c r="D75" s="151" t="s">
        <v>472</v>
      </c>
      <c r="E75" s="151" t="s">
        <v>677</v>
      </c>
      <c r="F75" s="177" t="s">
        <v>537</v>
      </c>
      <c r="G75" s="114">
        <v>2128</v>
      </c>
    </row>
    <row r="76" spans="1:7" ht="15">
      <c r="A76" s="128" t="s">
        <v>581</v>
      </c>
      <c r="B76" s="115" t="s">
        <v>629</v>
      </c>
      <c r="C76" s="115" t="s">
        <v>433</v>
      </c>
      <c r="D76" s="115" t="s">
        <v>580</v>
      </c>
      <c r="E76" s="115"/>
      <c r="F76" s="124"/>
      <c r="G76" s="114">
        <f>G77</f>
        <v>128.2</v>
      </c>
    </row>
    <row r="77" spans="1:7" ht="21" customHeight="1">
      <c r="A77" s="125" t="s">
        <v>239</v>
      </c>
      <c r="B77" s="115" t="s">
        <v>629</v>
      </c>
      <c r="C77" s="115" t="s">
        <v>433</v>
      </c>
      <c r="D77" s="115" t="s">
        <v>580</v>
      </c>
      <c r="E77" s="115" t="s">
        <v>238</v>
      </c>
      <c r="F77" s="124"/>
      <c r="G77" s="114">
        <f>G78</f>
        <v>128.2</v>
      </c>
    </row>
    <row r="78" spans="1:7" ht="45">
      <c r="A78" s="128" t="s">
        <v>676</v>
      </c>
      <c r="B78" s="115" t="s">
        <v>629</v>
      </c>
      <c r="C78" s="115" t="s">
        <v>433</v>
      </c>
      <c r="D78" s="115" t="s">
        <v>580</v>
      </c>
      <c r="E78" s="126" t="s">
        <v>675</v>
      </c>
      <c r="F78" s="124"/>
      <c r="G78" s="114">
        <f>G79</f>
        <v>128.2</v>
      </c>
    </row>
    <row r="79" spans="1:7" ht="30">
      <c r="A79" s="125" t="s">
        <v>219</v>
      </c>
      <c r="B79" s="115" t="s">
        <v>629</v>
      </c>
      <c r="C79" s="115" t="s">
        <v>433</v>
      </c>
      <c r="D79" s="115" t="s">
        <v>580</v>
      </c>
      <c r="E79" s="126" t="s">
        <v>675</v>
      </c>
      <c r="F79" s="124" t="s">
        <v>218</v>
      </c>
      <c r="G79" s="114">
        <v>128.2</v>
      </c>
    </row>
    <row r="80" spans="1:7" ht="15">
      <c r="A80" s="125" t="s">
        <v>282</v>
      </c>
      <c r="B80" s="115" t="s">
        <v>629</v>
      </c>
      <c r="C80" s="115" t="s">
        <v>273</v>
      </c>
      <c r="D80" s="115"/>
      <c r="E80" s="115"/>
      <c r="F80" s="124"/>
      <c r="G80" s="114">
        <f>G89+G85+G82</f>
        <v>27401.899999999998</v>
      </c>
    </row>
    <row r="81" spans="1:7" ht="15.75">
      <c r="A81" s="176" t="s">
        <v>674</v>
      </c>
      <c r="B81" s="115" t="s">
        <v>629</v>
      </c>
      <c r="C81" s="115" t="s">
        <v>273</v>
      </c>
      <c r="D81" s="115" t="s">
        <v>670</v>
      </c>
      <c r="E81" s="115"/>
      <c r="F81" s="124"/>
      <c r="G81" s="114">
        <f>G82</f>
        <v>353.3</v>
      </c>
    </row>
    <row r="82" spans="1:7" ht="15.75">
      <c r="A82" s="176" t="s">
        <v>674</v>
      </c>
      <c r="B82" s="115" t="s">
        <v>629</v>
      </c>
      <c r="C82" s="115" t="s">
        <v>273</v>
      </c>
      <c r="D82" s="115" t="s">
        <v>670</v>
      </c>
      <c r="E82" s="115"/>
      <c r="F82" s="124"/>
      <c r="G82" s="114">
        <f>G83</f>
        <v>353.3</v>
      </c>
    </row>
    <row r="83" spans="1:7" ht="60">
      <c r="A83" s="125" t="s">
        <v>673</v>
      </c>
      <c r="B83" s="115" t="s">
        <v>629</v>
      </c>
      <c r="C83" s="115" t="s">
        <v>273</v>
      </c>
      <c r="D83" s="115" t="s">
        <v>670</v>
      </c>
      <c r="E83" s="115" t="s">
        <v>672</v>
      </c>
      <c r="F83" s="124"/>
      <c r="G83" s="114">
        <f>G84</f>
        <v>353.3</v>
      </c>
    </row>
    <row r="84" spans="1:7" ht="15">
      <c r="A84" s="125" t="s">
        <v>671</v>
      </c>
      <c r="B84" s="115" t="s">
        <v>629</v>
      </c>
      <c r="C84" s="115" t="s">
        <v>273</v>
      </c>
      <c r="D84" s="115" t="s">
        <v>670</v>
      </c>
      <c r="E84" s="115" t="s">
        <v>669</v>
      </c>
      <c r="F84" s="124" t="s">
        <v>218</v>
      </c>
      <c r="G84" s="114">
        <v>353.3</v>
      </c>
    </row>
    <row r="85" spans="1:7" ht="15">
      <c r="A85" s="128" t="s">
        <v>570</v>
      </c>
      <c r="B85" s="132" t="s">
        <v>629</v>
      </c>
      <c r="C85" s="132" t="s">
        <v>273</v>
      </c>
      <c r="D85" s="132" t="s">
        <v>562</v>
      </c>
      <c r="E85" s="115"/>
      <c r="F85" s="124"/>
      <c r="G85" s="114">
        <f>G86</f>
        <v>7448.2</v>
      </c>
    </row>
    <row r="86" spans="1:7" ht="22.5" customHeight="1">
      <c r="A86" s="125" t="s">
        <v>239</v>
      </c>
      <c r="B86" s="115" t="s">
        <v>629</v>
      </c>
      <c r="C86" s="115" t="s">
        <v>273</v>
      </c>
      <c r="D86" s="115" t="s">
        <v>562</v>
      </c>
      <c r="E86" s="115" t="s">
        <v>238</v>
      </c>
      <c r="F86" s="124"/>
      <c r="G86" s="114">
        <f>G87</f>
        <v>7448.2</v>
      </c>
    </row>
    <row r="87" spans="1:7" ht="30">
      <c r="A87" s="125" t="s">
        <v>567</v>
      </c>
      <c r="B87" s="115" t="s">
        <v>629</v>
      </c>
      <c r="C87" s="132" t="s">
        <v>273</v>
      </c>
      <c r="D87" s="132" t="s">
        <v>562</v>
      </c>
      <c r="E87" s="115" t="s">
        <v>566</v>
      </c>
      <c r="F87" s="124"/>
      <c r="G87" s="114">
        <f>G88</f>
        <v>7448.2</v>
      </c>
    </row>
    <row r="88" spans="1:7" ht="45">
      <c r="A88" s="125" t="s">
        <v>539</v>
      </c>
      <c r="B88" s="115" t="s">
        <v>629</v>
      </c>
      <c r="C88" s="132" t="s">
        <v>273</v>
      </c>
      <c r="D88" s="132" t="s">
        <v>562</v>
      </c>
      <c r="E88" s="115" t="s">
        <v>566</v>
      </c>
      <c r="F88" s="124" t="s">
        <v>537</v>
      </c>
      <c r="G88" s="114">
        <v>7448.2</v>
      </c>
    </row>
    <row r="89" spans="1:7" ht="30">
      <c r="A89" s="125" t="s">
        <v>281</v>
      </c>
      <c r="B89" s="115" t="s">
        <v>629</v>
      </c>
      <c r="C89" s="115" t="s">
        <v>273</v>
      </c>
      <c r="D89" s="115" t="s">
        <v>272</v>
      </c>
      <c r="E89" s="115"/>
      <c r="F89" s="124"/>
      <c r="G89" s="114">
        <f>G90+G100+G107+G92+G105+G102</f>
        <v>19600.399999999998</v>
      </c>
    </row>
    <row r="90" spans="1:7" ht="30">
      <c r="A90" s="125" t="s">
        <v>668</v>
      </c>
      <c r="B90" s="115" t="s">
        <v>629</v>
      </c>
      <c r="C90" s="115" t="s">
        <v>273</v>
      </c>
      <c r="D90" s="115" t="s">
        <v>272</v>
      </c>
      <c r="E90" s="115" t="s">
        <v>667</v>
      </c>
      <c r="F90" s="124"/>
      <c r="G90" s="114">
        <f>G91</f>
        <v>1425</v>
      </c>
    </row>
    <row r="91" spans="1:7" ht="30">
      <c r="A91" s="125" t="s">
        <v>219</v>
      </c>
      <c r="B91" s="115" t="s">
        <v>629</v>
      </c>
      <c r="C91" s="115" t="s">
        <v>273</v>
      </c>
      <c r="D91" s="115" t="s">
        <v>272</v>
      </c>
      <c r="E91" s="115" t="s">
        <v>667</v>
      </c>
      <c r="F91" s="124" t="s">
        <v>218</v>
      </c>
      <c r="G91" s="114">
        <v>1425</v>
      </c>
    </row>
    <row r="92" spans="1:7" ht="30">
      <c r="A92" s="125" t="s">
        <v>220</v>
      </c>
      <c r="B92" s="115" t="s">
        <v>629</v>
      </c>
      <c r="C92" s="115" t="s">
        <v>273</v>
      </c>
      <c r="D92" s="115" t="s">
        <v>272</v>
      </c>
      <c r="E92" s="115" t="s">
        <v>666</v>
      </c>
      <c r="F92" s="124"/>
      <c r="G92" s="114">
        <f>G93+G94+G95+G96+G97+G98</f>
        <v>4841.3</v>
      </c>
    </row>
    <row r="93" spans="1:7" ht="15">
      <c r="A93" s="116" t="s">
        <v>198</v>
      </c>
      <c r="B93" s="115" t="s">
        <v>629</v>
      </c>
      <c r="C93" s="115" t="s">
        <v>273</v>
      </c>
      <c r="D93" s="115" t="s">
        <v>272</v>
      </c>
      <c r="E93" s="115" t="s">
        <v>666</v>
      </c>
      <c r="F93" s="124" t="s">
        <v>197</v>
      </c>
      <c r="G93" s="114">
        <f>1015.5+2509.3</f>
        <v>3524.8</v>
      </c>
    </row>
    <row r="94" spans="1:7" ht="30">
      <c r="A94" s="116" t="s">
        <v>224</v>
      </c>
      <c r="B94" s="115" t="s">
        <v>629</v>
      </c>
      <c r="C94" s="115" t="s">
        <v>273</v>
      </c>
      <c r="D94" s="115" t="s">
        <v>272</v>
      </c>
      <c r="E94" s="115" t="s">
        <v>666</v>
      </c>
      <c r="F94" s="124" t="s">
        <v>379</v>
      </c>
      <c r="G94" s="114">
        <v>1</v>
      </c>
    </row>
    <row r="95" spans="1:7" ht="30">
      <c r="A95" s="116" t="s">
        <v>196</v>
      </c>
      <c r="B95" s="115" t="s">
        <v>629</v>
      </c>
      <c r="C95" s="115" t="s">
        <v>273</v>
      </c>
      <c r="D95" s="115" t="s">
        <v>272</v>
      </c>
      <c r="E95" s="115" t="s">
        <v>666</v>
      </c>
      <c r="F95" s="124" t="s">
        <v>191</v>
      </c>
      <c r="G95" s="114">
        <v>207.2</v>
      </c>
    </row>
    <row r="96" spans="1:7" ht="30">
      <c r="A96" s="125" t="s">
        <v>219</v>
      </c>
      <c r="B96" s="115" t="s">
        <v>629</v>
      </c>
      <c r="C96" s="115" t="s">
        <v>273</v>
      </c>
      <c r="D96" s="115" t="s">
        <v>272</v>
      </c>
      <c r="E96" s="115" t="s">
        <v>666</v>
      </c>
      <c r="F96" s="124" t="s">
        <v>218</v>
      </c>
      <c r="G96" s="114">
        <f>484.5+547.8</f>
        <v>1032.3</v>
      </c>
    </row>
    <row r="97" spans="1:7" ht="30">
      <c r="A97" s="116" t="s">
        <v>222</v>
      </c>
      <c r="B97" s="115" t="s">
        <v>629</v>
      </c>
      <c r="C97" s="115" t="s">
        <v>273</v>
      </c>
      <c r="D97" s="115" t="s">
        <v>272</v>
      </c>
      <c r="E97" s="115" t="s">
        <v>666</v>
      </c>
      <c r="F97" s="124" t="s">
        <v>221</v>
      </c>
      <c r="G97" s="114">
        <v>75</v>
      </c>
    </row>
    <row r="98" spans="1:7" ht="30">
      <c r="A98" s="116" t="s">
        <v>217</v>
      </c>
      <c r="B98" s="115" t="s">
        <v>629</v>
      </c>
      <c r="C98" s="115" t="s">
        <v>273</v>
      </c>
      <c r="D98" s="115" t="s">
        <v>272</v>
      </c>
      <c r="E98" s="115" t="s">
        <v>666</v>
      </c>
      <c r="F98" s="124" t="s">
        <v>215</v>
      </c>
      <c r="G98" s="114">
        <v>1</v>
      </c>
    </row>
    <row r="99" spans="1:7" ht="30">
      <c r="A99" s="125" t="s">
        <v>665</v>
      </c>
      <c r="B99" s="115" t="s">
        <v>629</v>
      </c>
      <c r="C99" s="115" t="s">
        <v>273</v>
      </c>
      <c r="D99" s="115" t="s">
        <v>272</v>
      </c>
      <c r="E99" s="115" t="s">
        <v>664</v>
      </c>
      <c r="F99" s="124"/>
      <c r="G99" s="114">
        <f>G100</f>
        <v>2200</v>
      </c>
    </row>
    <row r="100" spans="1:7" ht="30">
      <c r="A100" s="125" t="s">
        <v>663</v>
      </c>
      <c r="B100" s="115" t="s">
        <v>629</v>
      </c>
      <c r="C100" s="115" t="s">
        <v>273</v>
      </c>
      <c r="D100" s="115" t="s">
        <v>272</v>
      </c>
      <c r="E100" s="115" t="s">
        <v>662</v>
      </c>
      <c r="F100" s="124"/>
      <c r="G100" s="114">
        <v>2200</v>
      </c>
    </row>
    <row r="101" spans="1:7" ht="30">
      <c r="A101" s="125" t="s">
        <v>219</v>
      </c>
      <c r="B101" s="115" t="s">
        <v>629</v>
      </c>
      <c r="C101" s="115" t="s">
        <v>273</v>
      </c>
      <c r="D101" s="115" t="s">
        <v>272</v>
      </c>
      <c r="E101" s="115" t="s">
        <v>662</v>
      </c>
      <c r="F101" s="124" t="s">
        <v>218</v>
      </c>
      <c r="G101" s="114">
        <v>2200</v>
      </c>
    </row>
    <row r="102" spans="1:7" ht="45">
      <c r="A102" s="125" t="s">
        <v>280</v>
      </c>
      <c r="B102" s="115" t="s">
        <v>629</v>
      </c>
      <c r="C102" s="115" t="s">
        <v>273</v>
      </c>
      <c r="D102" s="115" t="s">
        <v>272</v>
      </c>
      <c r="E102" s="115" t="s">
        <v>279</v>
      </c>
      <c r="F102" s="124"/>
      <c r="G102" s="114">
        <f>G103</f>
        <v>8078.8</v>
      </c>
    </row>
    <row r="103" spans="1:7" ht="75">
      <c r="A103" s="125" t="s">
        <v>278</v>
      </c>
      <c r="B103" s="115" t="s">
        <v>629</v>
      </c>
      <c r="C103" s="115" t="s">
        <v>273</v>
      </c>
      <c r="D103" s="115" t="s">
        <v>272</v>
      </c>
      <c r="E103" s="115" t="s">
        <v>277</v>
      </c>
      <c r="F103" s="124"/>
      <c r="G103" s="114">
        <f>G104</f>
        <v>8078.8</v>
      </c>
    </row>
    <row r="104" spans="1:7" ht="30">
      <c r="A104" s="125" t="s">
        <v>219</v>
      </c>
      <c r="B104" s="115" t="s">
        <v>629</v>
      </c>
      <c r="C104" s="115" t="s">
        <v>273</v>
      </c>
      <c r="D104" s="115" t="s">
        <v>272</v>
      </c>
      <c r="E104" s="115" t="s">
        <v>277</v>
      </c>
      <c r="F104" s="124" t="s">
        <v>218</v>
      </c>
      <c r="G104" s="114">
        <v>8078.8</v>
      </c>
    </row>
    <row r="105" spans="1:7" ht="45">
      <c r="A105" s="116" t="s">
        <v>214</v>
      </c>
      <c r="B105" s="115" t="s">
        <v>629</v>
      </c>
      <c r="C105" s="115" t="s">
        <v>285</v>
      </c>
      <c r="D105" s="115" t="s">
        <v>272</v>
      </c>
      <c r="E105" s="115" t="s">
        <v>210</v>
      </c>
      <c r="F105" s="118"/>
      <c r="G105" s="161">
        <f>G106</f>
        <v>40.3</v>
      </c>
    </row>
    <row r="106" spans="1:7" ht="30">
      <c r="A106" s="116" t="s">
        <v>196</v>
      </c>
      <c r="B106" s="115" t="s">
        <v>629</v>
      </c>
      <c r="C106" s="115" t="s">
        <v>285</v>
      </c>
      <c r="D106" s="115" t="s">
        <v>272</v>
      </c>
      <c r="E106" s="115" t="s">
        <v>210</v>
      </c>
      <c r="F106" s="118" t="s">
        <v>191</v>
      </c>
      <c r="G106" s="161">
        <v>40.3</v>
      </c>
    </row>
    <row r="107" spans="1:7" ht="23.25" customHeight="1">
      <c r="A107" s="125" t="s">
        <v>239</v>
      </c>
      <c r="B107" s="115" t="s">
        <v>629</v>
      </c>
      <c r="C107" s="115" t="s">
        <v>273</v>
      </c>
      <c r="D107" s="115" t="s">
        <v>272</v>
      </c>
      <c r="E107" s="115" t="s">
        <v>238</v>
      </c>
      <c r="F107" s="124"/>
      <c r="G107" s="114">
        <f>G108+G110</f>
        <v>3015</v>
      </c>
    </row>
    <row r="108" spans="1:7" ht="45">
      <c r="A108" s="125" t="s">
        <v>661</v>
      </c>
      <c r="B108" s="115" t="s">
        <v>629</v>
      </c>
      <c r="C108" s="115" t="s">
        <v>273</v>
      </c>
      <c r="D108" s="115" t="s">
        <v>272</v>
      </c>
      <c r="E108" s="126" t="s">
        <v>660</v>
      </c>
      <c r="F108" s="124"/>
      <c r="G108" s="114">
        <f>G109</f>
        <v>2500</v>
      </c>
    </row>
    <row r="109" spans="1:7" ht="30">
      <c r="A109" s="125" t="s">
        <v>219</v>
      </c>
      <c r="B109" s="132" t="s">
        <v>629</v>
      </c>
      <c r="C109" s="115" t="s">
        <v>273</v>
      </c>
      <c r="D109" s="115" t="s">
        <v>272</v>
      </c>
      <c r="E109" s="126" t="s">
        <v>660</v>
      </c>
      <c r="F109" s="124" t="s">
        <v>218</v>
      </c>
      <c r="G109" s="114">
        <v>2500</v>
      </c>
    </row>
    <row r="110" spans="1:7" ht="45">
      <c r="A110" s="119" t="s">
        <v>659</v>
      </c>
      <c r="B110" s="132" t="s">
        <v>629</v>
      </c>
      <c r="C110" s="115" t="s">
        <v>273</v>
      </c>
      <c r="D110" s="115" t="s">
        <v>272</v>
      </c>
      <c r="E110" s="126" t="s">
        <v>658</v>
      </c>
      <c r="F110" s="124"/>
      <c r="G110" s="114">
        <f>G111</f>
        <v>515</v>
      </c>
    </row>
    <row r="111" spans="1:7" ht="30">
      <c r="A111" s="125" t="s">
        <v>219</v>
      </c>
      <c r="B111" s="132" t="s">
        <v>629</v>
      </c>
      <c r="C111" s="115" t="s">
        <v>273</v>
      </c>
      <c r="D111" s="115" t="s">
        <v>272</v>
      </c>
      <c r="E111" s="126" t="s">
        <v>658</v>
      </c>
      <c r="F111" s="124" t="s">
        <v>218</v>
      </c>
      <c r="G111" s="114">
        <v>515</v>
      </c>
    </row>
    <row r="112" spans="1:7" ht="15">
      <c r="A112" s="125" t="s">
        <v>470</v>
      </c>
      <c r="B112" s="132" t="s">
        <v>629</v>
      </c>
      <c r="C112" s="115" t="s">
        <v>464</v>
      </c>
      <c r="D112" s="115"/>
      <c r="E112" s="115"/>
      <c r="F112" s="124"/>
      <c r="G112" s="114">
        <f>G113</f>
        <v>38651.7</v>
      </c>
    </row>
    <row r="113" spans="1:7" ht="15">
      <c r="A113" s="125" t="s">
        <v>560</v>
      </c>
      <c r="B113" s="132" t="s">
        <v>629</v>
      </c>
      <c r="C113" s="115" t="s">
        <v>464</v>
      </c>
      <c r="D113" s="115" t="s">
        <v>533</v>
      </c>
      <c r="E113" s="115"/>
      <c r="F113" s="124"/>
      <c r="G113" s="114">
        <f>G118+G114+G116</f>
        <v>38651.7</v>
      </c>
    </row>
    <row r="114" spans="1:7" ht="105">
      <c r="A114" s="175" t="s">
        <v>657</v>
      </c>
      <c r="B114" s="115" t="s">
        <v>629</v>
      </c>
      <c r="C114" s="115" t="s">
        <v>464</v>
      </c>
      <c r="D114" s="115" t="s">
        <v>533</v>
      </c>
      <c r="E114" s="115" t="s">
        <v>656</v>
      </c>
      <c r="F114" s="115"/>
      <c r="G114" s="114">
        <f>G115</f>
        <v>24773.6</v>
      </c>
    </row>
    <row r="115" spans="1:7" ht="45">
      <c r="A115" s="125" t="s">
        <v>539</v>
      </c>
      <c r="B115" s="115" t="s">
        <v>629</v>
      </c>
      <c r="C115" s="115" t="s">
        <v>464</v>
      </c>
      <c r="D115" s="115" t="s">
        <v>533</v>
      </c>
      <c r="E115" s="115" t="s">
        <v>656</v>
      </c>
      <c r="F115" s="115" t="s">
        <v>537</v>
      </c>
      <c r="G115" s="114">
        <v>24773.6</v>
      </c>
    </row>
    <row r="116" spans="1:7" ht="75">
      <c r="A116" s="175" t="s">
        <v>655</v>
      </c>
      <c r="B116" s="115" t="s">
        <v>629</v>
      </c>
      <c r="C116" s="115" t="s">
        <v>464</v>
      </c>
      <c r="D116" s="115" t="s">
        <v>533</v>
      </c>
      <c r="E116" s="115" t="s">
        <v>654</v>
      </c>
      <c r="F116" s="115"/>
      <c r="G116" s="114">
        <f>G117</f>
        <v>9237.4</v>
      </c>
    </row>
    <row r="117" spans="1:7" ht="45">
      <c r="A117" s="125" t="s">
        <v>539</v>
      </c>
      <c r="B117" s="115" t="s">
        <v>629</v>
      </c>
      <c r="C117" s="115" t="s">
        <v>464</v>
      </c>
      <c r="D117" s="115" t="s">
        <v>533</v>
      </c>
      <c r="E117" s="115" t="s">
        <v>654</v>
      </c>
      <c r="F117" s="115" t="s">
        <v>537</v>
      </c>
      <c r="G117" s="114">
        <v>9237.4</v>
      </c>
    </row>
    <row r="118" spans="1:7" ht="45">
      <c r="A118" s="125" t="s">
        <v>653</v>
      </c>
      <c r="B118" s="132" t="s">
        <v>629</v>
      </c>
      <c r="C118" s="115" t="s">
        <v>464</v>
      </c>
      <c r="D118" s="115" t="s">
        <v>533</v>
      </c>
      <c r="E118" s="115" t="s">
        <v>652</v>
      </c>
      <c r="F118" s="124"/>
      <c r="G118" s="114">
        <f>G119</f>
        <v>4640.7</v>
      </c>
    </row>
    <row r="119" spans="1:7" ht="33.75" customHeight="1">
      <c r="A119" s="125" t="s">
        <v>651</v>
      </c>
      <c r="B119" s="132" t="s">
        <v>629</v>
      </c>
      <c r="C119" s="115" t="s">
        <v>464</v>
      </c>
      <c r="D119" s="115" t="s">
        <v>533</v>
      </c>
      <c r="E119" s="115" t="s">
        <v>650</v>
      </c>
      <c r="F119" s="124"/>
      <c r="G119" s="114">
        <f>G120</f>
        <v>4640.7</v>
      </c>
    </row>
    <row r="120" spans="1:7" ht="45">
      <c r="A120" s="125" t="s">
        <v>539</v>
      </c>
      <c r="B120" s="132" t="s">
        <v>629</v>
      </c>
      <c r="C120" s="115" t="s">
        <v>464</v>
      </c>
      <c r="D120" s="115" t="s">
        <v>533</v>
      </c>
      <c r="E120" s="115" t="s">
        <v>650</v>
      </c>
      <c r="F120" s="124" t="s">
        <v>537</v>
      </c>
      <c r="G120" s="114">
        <v>4640.7</v>
      </c>
    </row>
    <row r="121" spans="1:7" ht="26.25" customHeight="1">
      <c r="A121" s="125" t="s">
        <v>270</v>
      </c>
      <c r="B121" s="115" t="s">
        <v>629</v>
      </c>
      <c r="C121" s="115" t="s">
        <v>266</v>
      </c>
      <c r="D121" s="115"/>
      <c r="E121" s="115"/>
      <c r="F121" s="124"/>
      <c r="G121" s="114">
        <f>G122</f>
        <v>9221.4</v>
      </c>
    </row>
    <row r="122" spans="1:7" ht="18" customHeight="1">
      <c r="A122" s="125" t="s">
        <v>269</v>
      </c>
      <c r="B122" s="115" t="s">
        <v>629</v>
      </c>
      <c r="C122" s="115" t="s">
        <v>266</v>
      </c>
      <c r="D122" s="115" t="s">
        <v>334</v>
      </c>
      <c r="E122" s="115"/>
      <c r="F122" s="124"/>
      <c r="G122" s="114">
        <f>G123+G130</f>
        <v>9221.4</v>
      </c>
    </row>
    <row r="123" spans="1:7" ht="29.25" customHeight="1">
      <c r="A123" s="174" t="s">
        <v>649</v>
      </c>
      <c r="B123" s="115" t="s">
        <v>629</v>
      </c>
      <c r="C123" s="115" t="s">
        <v>266</v>
      </c>
      <c r="D123" s="115" t="s">
        <v>334</v>
      </c>
      <c r="E123" s="115" t="s">
        <v>648</v>
      </c>
      <c r="F123" s="124"/>
      <c r="G123" s="114">
        <f>G124+G126+G127+G125</f>
        <v>1237.6999999999998</v>
      </c>
    </row>
    <row r="124" spans="1:7" ht="21" customHeight="1">
      <c r="A124" s="119" t="s">
        <v>198</v>
      </c>
      <c r="B124" s="115" t="s">
        <v>629</v>
      </c>
      <c r="C124" s="115" t="s">
        <v>266</v>
      </c>
      <c r="D124" s="115" t="s">
        <v>334</v>
      </c>
      <c r="E124" s="115" t="s">
        <v>648</v>
      </c>
      <c r="F124" s="124" t="s">
        <v>202</v>
      </c>
      <c r="G124" s="114">
        <v>816</v>
      </c>
    </row>
    <row r="125" spans="1:7" ht="21" customHeight="1">
      <c r="A125" s="116" t="s">
        <v>224</v>
      </c>
      <c r="B125" s="115" t="s">
        <v>629</v>
      </c>
      <c r="C125" s="115" t="s">
        <v>266</v>
      </c>
      <c r="D125" s="115" t="s">
        <v>334</v>
      </c>
      <c r="E125" s="115" t="s">
        <v>648</v>
      </c>
      <c r="F125" s="124" t="s">
        <v>223</v>
      </c>
      <c r="G125" s="114">
        <v>4.8</v>
      </c>
    </row>
    <row r="126" spans="1:7" ht="29.25" customHeight="1">
      <c r="A126" s="116" t="s">
        <v>196</v>
      </c>
      <c r="B126" s="115" t="s">
        <v>629</v>
      </c>
      <c r="C126" s="115" t="s">
        <v>266</v>
      </c>
      <c r="D126" s="115" t="s">
        <v>334</v>
      </c>
      <c r="E126" s="115" t="s">
        <v>648</v>
      </c>
      <c r="F126" s="124" t="s">
        <v>191</v>
      </c>
      <c r="G126" s="114">
        <v>215.3</v>
      </c>
    </row>
    <row r="127" spans="1:7" ht="29.25" customHeight="1">
      <c r="A127" s="125" t="s">
        <v>219</v>
      </c>
      <c r="B127" s="115" t="s">
        <v>629</v>
      </c>
      <c r="C127" s="115" t="s">
        <v>266</v>
      </c>
      <c r="D127" s="115" t="s">
        <v>334</v>
      </c>
      <c r="E127" s="115" t="s">
        <v>648</v>
      </c>
      <c r="F127" s="124" t="s">
        <v>218</v>
      </c>
      <c r="G127" s="114">
        <v>201.6</v>
      </c>
    </row>
    <row r="128" spans="1:7" ht="29.25" customHeight="1">
      <c r="A128" s="125" t="s">
        <v>239</v>
      </c>
      <c r="B128" s="115" t="s">
        <v>629</v>
      </c>
      <c r="C128" s="115" t="s">
        <v>266</v>
      </c>
      <c r="D128" s="115" t="s">
        <v>334</v>
      </c>
      <c r="E128" s="115" t="s">
        <v>238</v>
      </c>
      <c r="F128" s="124"/>
      <c r="G128" s="114">
        <f>G129</f>
        <v>7983.7</v>
      </c>
    </row>
    <row r="129" spans="1:7" ht="29.25" customHeight="1">
      <c r="A129" s="125" t="s">
        <v>376</v>
      </c>
      <c r="B129" s="115" t="s">
        <v>629</v>
      </c>
      <c r="C129" s="115" t="s">
        <v>266</v>
      </c>
      <c r="D129" s="115" t="s">
        <v>334</v>
      </c>
      <c r="E129" s="115" t="s">
        <v>375</v>
      </c>
      <c r="F129" s="124"/>
      <c r="G129" s="114">
        <f>G130</f>
        <v>7983.7</v>
      </c>
    </row>
    <row r="130" spans="1:7" ht="29.25" customHeight="1">
      <c r="A130" s="141" t="s">
        <v>353</v>
      </c>
      <c r="B130" s="115" t="s">
        <v>629</v>
      </c>
      <c r="C130" s="115" t="s">
        <v>266</v>
      </c>
      <c r="D130" s="115" t="s">
        <v>334</v>
      </c>
      <c r="E130" s="115" t="s">
        <v>352</v>
      </c>
      <c r="F130" s="124"/>
      <c r="G130" s="114">
        <f>G131+G132</f>
        <v>7983.7</v>
      </c>
    </row>
    <row r="131" spans="1:7" ht="29.25" customHeight="1">
      <c r="A131" s="125" t="s">
        <v>219</v>
      </c>
      <c r="B131" s="115" t="s">
        <v>629</v>
      </c>
      <c r="C131" s="115" t="s">
        <v>266</v>
      </c>
      <c r="D131" s="115" t="s">
        <v>334</v>
      </c>
      <c r="E131" s="115" t="s">
        <v>352</v>
      </c>
      <c r="F131" s="124" t="s">
        <v>218</v>
      </c>
      <c r="G131" s="114">
        <v>7983.7</v>
      </c>
    </row>
    <row r="132" spans="1:7" ht="45.75" customHeight="1">
      <c r="A132" s="125" t="s">
        <v>539</v>
      </c>
      <c r="B132" s="115" t="s">
        <v>629</v>
      </c>
      <c r="C132" s="115" t="s">
        <v>266</v>
      </c>
      <c r="D132" s="115" t="s">
        <v>334</v>
      </c>
      <c r="E132" s="115" t="s">
        <v>352</v>
      </c>
      <c r="F132" s="124" t="s">
        <v>537</v>
      </c>
      <c r="G132" s="114">
        <v>0</v>
      </c>
    </row>
    <row r="133" spans="1:7" ht="24.75" customHeight="1">
      <c r="A133" s="116" t="s">
        <v>263</v>
      </c>
      <c r="B133" s="115" t="s">
        <v>629</v>
      </c>
      <c r="C133" s="115" t="s">
        <v>212</v>
      </c>
      <c r="D133" s="115"/>
      <c r="E133" s="115"/>
      <c r="F133" s="124"/>
      <c r="G133" s="114">
        <f>G134</f>
        <v>1000</v>
      </c>
    </row>
    <row r="134" spans="1:7" ht="30.75" customHeight="1">
      <c r="A134" s="116" t="s">
        <v>262</v>
      </c>
      <c r="B134" s="115" t="s">
        <v>629</v>
      </c>
      <c r="C134" s="115" t="s">
        <v>212</v>
      </c>
      <c r="D134" s="115" t="s">
        <v>228</v>
      </c>
      <c r="E134" s="115"/>
      <c r="F134" s="124"/>
      <c r="G134" s="114">
        <f>G135</f>
        <v>1000</v>
      </c>
    </row>
    <row r="135" spans="1:7" ht="24.75" customHeight="1">
      <c r="A135" s="125" t="s">
        <v>239</v>
      </c>
      <c r="B135" s="115" t="s">
        <v>629</v>
      </c>
      <c r="C135" s="115" t="s">
        <v>212</v>
      </c>
      <c r="D135" s="115" t="s">
        <v>228</v>
      </c>
      <c r="E135" s="115" t="s">
        <v>238</v>
      </c>
      <c r="F135" s="124"/>
      <c r="G135" s="114">
        <f>G136</f>
        <v>1000</v>
      </c>
    </row>
    <row r="136" spans="1:7" ht="32.25" customHeight="1">
      <c r="A136" s="125" t="s">
        <v>237</v>
      </c>
      <c r="B136" s="115" t="s">
        <v>629</v>
      </c>
      <c r="C136" s="115" t="s">
        <v>212</v>
      </c>
      <c r="D136" s="115" t="s">
        <v>228</v>
      </c>
      <c r="E136" s="115" t="s">
        <v>236</v>
      </c>
      <c r="F136" s="124"/>
      <c r="G136" s="114">
        <f>G137</f>
        <v>1000</v>
      </c>
    </row>
    <row r="137" spans="1:7" ht="30.75" customHeight="1">
      <c r="A137" s="125" t="s">
        <v>219</v>
      </c>
      <c r="B137" s="115" t="s">
        <v>629</v>
      </c>
      <c r="C137" s="115" t="s">
        <v>212</v>
      </c>
      <c r="D137" s="115" t="s">
        <v>228</v>
      </c>
      <c r="E137" s="115" t="s">
        <v>236</v>
      </c>
      <c r="F137" s="124" t="s">
        <v>218</v>
      </c>
      <c r="G137" s="114">
        <v>1000</v>
      </c>
    </row>
    <row r="138" spans="1:7" ht="21" customHeight="1">
      <c r="A138" s="125" t="s">
        <v>208</v>
      </c>
      <c r="B138" s="115" t="s">
        <v>629</v>
      </c>
      <c r="C138" s="115" t="s">
        <v>194</v>
      </c>
      <c r="D138" s="115"/>
      <c r="E138" s="115"/>
      <c r="F138" s="124"/>
      <c r="G138" s="114">
        <f>G139</f>
        <v>1615.8</v>
      </c>
    </row>
    <row r="139" spans="1:7" ht="22.5" customHeight="1">
      <c r="A139" s="125" t="s">
        <v>207</v>
      </c>
      <c r="B139" s="115" t="s">
        <v>629</v>
      </c>
      <c r="C139" s="115" t="s">
        <v>194</v>
      </c>
      <c r="D139" s="115" t="s">
        <v>193</v>
      </c>
      <c r="E139" s="115"/>
      <c r="F139" s="124"/>
      <c r="G139" s="114">
        <f>G140+G144</f>
        <v>1615.8</v>
      </c>
    </row>
    <row r="140" spans="1:7" ht="36" customHeight="1">
      <c r="A140" s="119" t="s">
        <v>206</v>
      </c>
      <c r="B140" s="115" t="s">
        <v>629</v>
      </c>
      <c r="C140" s="115" t="s">
        <v>194</v>
      </c>
      <c r="D140" s="115" t="s">
        <v>193</v>
      </c>
      <c r="E140" s="115" t="s">
        <v>205</v>
      </c>
      <c r="F140" s="124"/>
      <c r="G140" s="114">
        <f>G141</f>
        <v>506.3</v>
      </c>
    </row>
    <row r="141" spans="1:7" ht="20.25" customHeight="1">
      <c r="A141" s="119" t="s">
        <v>204</v>
      </c>
      <c r="B141" s="115" t="s">
        <v>629</v>
      </c>
      <c r="C141" s="115" t="s">
        <v>194</v>
      </c>
      <c r="D141" s="115" t="s">
        <v>193</v>
      </c>
      <c r="E141" s="115" t="s">
        <v>203</v>
      </c>
      <c r="F141" s="124"/>
      <c r="G141" s="114">
        <f>G142+G143</f>
        <v>506.3</v>
      </c>
    </row>
    <row r="142" spans="1:7" ht="29.25" customHeight="1">
      <c r="A142" s="116" t="s">
        <v>198</v>
      </c>
      <c r="B142" s="115" t="s">
        <v>629</v>
      </c>
      <c r="C142" s="115" t="s">
        <v>194</v>
      </c>
      <c r="D142" s="115" t="s">
        <v>193</v>
      </c>
      <c r="E142" s="115" t="s">
        <v>203</v>
      </c>
      <c r="F142" s="118" t="s">
        <v>202</v>
      </c>
      <c r="G142" s="114">
        <v>435.3</v>
      </c>
    </row>
    <row r="143" spans="1:7" ht="29.25" customHeight="1">
      <c r="A143" s="125" t="s">
        <v>219</v>
      </c>
      <c r="B143" s="115" t="s">
        <v>629</v>
      </c>
      <c r="C143" s="115" t="s">
        <v>194</v>
      </c>
      <c r="D143" s="115" t="s">
        <v>193</v>
      </c>
      <c r="E143" s="115" t="s">
        <v>203</v>
      </c>
      <c r="F143" s="118" t="s">
        <v>218</v>
      </c>
      <c r="G143" s="114">
        <v>71</v>
      </c>
    </row>
    <row r="144" spans="1:7" ht="93" customHeight="1">
      <c r="A144" s="125" t="s">
        <v>201</v>
      </c>
      <c r="B144" s="115" t="s">
        <v>629</v>
      </c>
      <c r="C144" s="115" t="s">
        <v>194</v>
      </c>
      <c r="D144" s="115" t="s">
        <v>193</v>
      </c>
      <c r="E144" s="115" t="s">
        <v>446</v>
      </c>
      <c r="F144" s="124"/>
      <c r="G144" s="114">
        <f>G145</f>
        <v>1109.5</v>
      </c>
    </row>
    <row r="145" spans="1:7" ht="22.5" customHeight="1">
      <c r="A145" s="116" t="s">
        <v>198</v>
      </c>
      <c r="B145" s="115" t="s">
        <v>629</v>
      </c>
      <c r="C145" s="115" t="s">
        <v>194</v>
      </c>
      <c r="D145" s="115" t="s">
        <v>193</v>
      </c>
      <c r="E145" s="115" t="s">
        <v>192</v>
      </c>
      <c r="F145" s="118" t="s">
        <v>197</v>
      </c>
      <c r="G145" s="114">
        <v>1109.5</v>
      </c>
    </row>
    <row r="146" spans="1:7" ht="15.75" customHeight="1">
      <c r="A146" s="125" t="s">
        <v>327</v>
      </c>
      <c r="B146" s="115" t="s">
        <v>629</v>
      </c>
      <c r="C146" s="115" t="s">
        <v>308</v>
      </c>
      <c r="D146" s="115"/>
      <c r="E146" s="115"/>
      <c r="F146" s="124"/>
      <c r="G146" s="114">
        <f>G147+G154+G156+G151</f>
        <v>9388</v>
      </c>
    </row>
    <row r="147" spans="1:7" ht="15.75" customHeight="1">
      <c r="A147" s="125" t="s">
        <v>647</v>
      </c>
      <c r="B147" s="115" t="s">
        <v>629</v>
      </c>
      <c r="C147" s="115" t="s">
        <v>308</v>
      </c>
      <c r="D147" s="115" t="s">
        <v>643</v>
      </c>
      <c r="E147" s="115"/>
      <c r="F147" s="124"/>
      <c r="G147" s="114">
        <f>G148</f>
        <v>1353.5</v>
      </c>
    </row>
    <row r="148" spans="1:7" ht="20.25" customHeight="1">
      <c r="A148" s="125" t="s">
        <v>646</v>
      </c>
      <c r="B148" s="115" t="s">
        <v>629</v>
      </c>
      <c r="C148" s="115" t="s">
        <v>308</v>
      </c>
      <c r="D148" s="115" t="s">
        <v>643</v>
      </c>
      <c r="E148" s="115" t="s">
        <v>645</v>
      </c>
      <c r="F148" s="124"/>
      <c r="G148" s="114">
        <f>G149</f>
        <v>1353.5</v>
      </c>
    </row>
    <row r="149" spans="1:7" ht="20.25" customHeight="1">
      <c r="A149" s="125" t="s">
        <v>644</v>
      </c>
      <c r="B149" s="115" t="s">
        <v>629</v>
      </c>
      <c r="C149" s="115" t="s">
        <v>308</v>
      </c>
      <c r="D149" s="115" t="s">
        <v>643</v>
      </c>
      <c r="E149" s="115" t="s">
        <v>642</v>
      </c>
      <c r="F149" s="124"/>
      <c r="G149" s="114">
        <f>G150</f>
        <v>1353.5</v>
      </c>
    </row>
    <row r="150" spans="1:7" ht="45">
      <c r="A150" s="125" t="s">
        <v>317</v>
      </c>
      <c r="B150" s="115" t="s">
        <v>629</v>
      </c>
      <c r="C150" s="115" t="s">
        <v>308</v>
      </c>
      <c r="D150" s="115" t="s">
        <v>643</v>
      </c>
      <c r="E150" s="115" t="s">
        <v>642</v>
      </c>
      <c r="F150" s="124" t="s">
        <v>315</v>
      </c>
      <c r="G150" s="114">
        <v>1353.5</v>
      </c>
    </row>
    <row r="151" spans="1:7" ht="15">
      <c r="A151" s="125" t="s">
        <v>326</v>
      </c>
      <c r="B151" s="115" t="s">
        <v>629</v>
      </c>
      <c r="C151" s="115" t="s">
        <v>308</v>
      </c>
      <c r="D151" s="115" t="s">
        <v>323</v>
      </c>
      <c r="E151" s="115"/>
      <c r="F151" s="124"/>
      <c r="G151" s="114">
        <f>G152</f>
        <v>903.5</v>
      </c>
    </row>
    <row r="152" spans="1:7" ht="15">
      <c r="A152" s="125" t="s">
        <v>261</v>
      </c>
      <c r="B152" s="115" t="s">
        <v>629</v>
      </c>
      <c r="C152" s="115" t="s">
        <v>308</v>
      </c>
      <c r="D152" s="115" t="s">
        <v>323</v>
      </c>
      <c r="E152" s="115" t="s">
        <v>260</v>
      </c>
      <c r="F152" s="124"/>
      <c r="G152" s="114">
        <f>G153</f>
        <v>903.5</v>
      </c>
    </row>
    <row r="153" spans="1:7" ht="15">
      <c r="A153" s="125" t="s">
        <v>440</v>
      </c>
      <c r="B153" s="115" t="s">
        <v>629</v>
      </c>
      <c r="C153" s="115" t="s">
        <v>308</v>
      </c>
      <c r="D153" s="115" t="s">
        <v>323</v>
      </c>
      <c r="E153" s="115" t="s">
        <v>260</v>
      </c>
      <c r="F153" s="124" t="s">
        <v>439</v>
      </c>
      <c r="G153" s="114">
        <v>903.5</v>
      </c>
    </row>
    <row r="154" spans="1:7" ht="45">
      <c r="A154" s="125" t="s">
        <v>641</v>
      </c>
      <c r="B154" s="115" t="s">
        <v>629</v>
      </c>
      <c r="C154" s="115" t="s">
        <v>308</v>
      </c>
      <c r="D154" s="115" t="s">
        <v>323</v>
      </c>
      <c r="E154" s="115" t="s">
        <v>322</v>
      </c>
      <c r="F154" s="124"/>
      <c r="G154" s="114">
        <f>G155</f>
        <v>540</v>
      </c>
    </row>
    <row r="155" spans="1:7" ht="33.75" customHeight="1">
      <c r="A155" s="119" t="s">
        <v>309</v>
      </c>
      <c r="B155" s="115" t="s">
        <v>629</v>
      </c>
      <c r="C155" s="115" t="s">
        <v>308</v>
      </c>
      <c r="D155" s="115" t="s">
        <v>323</v>
      </c>
      <c r="E155" s="115" t="s">
        <v>322</v>
      </c>
      <c r="F155" s="124" t="s">
        <v>305</v>
      </c>
      <c r="G155" s="114">
        <v>540</v>
      </c>
    </row>
    <row r="156" spans="1:7" ht="33.75" customHeight="1">
      <c r="A156" s="125" t="s">
        <v>321</v>
      </c>
      <c r="B156" s="115" t="s">
        <v>629</v>
      </c>
      <c r="C156" s="115" t="s">
        <v>308</v>
      </c>
      <c r="D156" s="115" t="s">
        <v>307</v>
      </c>
      <c r="E156" s="115"/>
      <c r="F156" s="124"/>
      <c r="G156" s="114">
        <f>G157</f>
        <v>6591</v>
      </c>
    </row>
    <row r="157" spans="1:7" ht="97.5" customHeight="1">
      <c r="A157" s="117" t="s">
        <v>640</v>
      </c>
      <c r="B157" s="115" t="s">
        <v>629</v>
      </c>
      <c r="C157" s="115" t="s">
        <v>308</v>
      </c>
      <c r="D157" s="115" t="s">
        <v>307</v>
      </c>
      <c r="E157" s="115" t="s">
        <v>639</v>
      </c>
      <c r="F157" s="124"/>
      <c r="G157" s="114">
        <f>G158</f>
        <v>6591</v>
      </c>
    </row>
    <row r="158" spans="1:7" ht="48" customHeight="1">
      <c r="A158" s="125" t="s">
        <v>539</v>
      </c>
      <c r="B158" s="115" t="s">
        <v>629</v>
      </c>
      <c r="C158" s="115" t="s">
        <v>308</v>
      </c>
      <c r="D158" s="115" t="s">
        <v>307</v>
      </c>
      <c r="E158" s="115" t="s">
        <v>639</v>
      </c>
      <c r="F158" s="124" t="s">
        <v>537</v>
      </c>
      <c r="G158" s="114">
        <v>6591</v>
      </c>
    </row>
    <row r="159" spans="1:7" ht="22.5" customHeight="1">
      <c r="A159" s="125" t="s">
        <v>304</v>
      </c>
      <c r="B159" s="115" t="s">
        <v>629</v>
      </c>
      <c r="C159" s="115" t="s">
        <v>292</v>
      </c>
      <c r="D159" s="115"/>
      <c r="E159" s="115"/>
      <c r="F159" s="124"/>
      <c r="G159" s="114">
        <f>G160</f>
        <v>25001</v>
      </c>
    </row>
    <row r="160" spans="1:7" ht="22.5" customHeight="1">
      <c r="A160" s="173" t="s">
        <v>638</v>
      </c>
      <c r="B160" s="115" t="s">
        <v>629</v>
      </c>
      <c r="C160" s="115" t="s">
        <v>292</v>
      </c>
      <c r="D160" s="115" t="s">
        <v>291</v>
      </c>
      <c r="E160" s="115"/>
      <c r="F160" s="124"/>
      <c r="G160" s="114">
        <f>G161+G164</f>
        <v>25001</v>
      </c>
    </row>
    <row r="161" spans="1:7" ht="45" customHeight="1">
      <c r="A161" s="125" t="s">
        <v>637</v>
      </c>
      <c r="B161" s="115" t="s">
        <v>629</v>
      </c>
      <c r="C161" s="115" t="s">
        <v>292</v>
      </c>
      <c r="D161" s="115" t="s">
        <v>291</v>
      </c>
      <c r="E161" s="115" t="s">
        <v>636</v>
      </c>
      <c r="F161" s="124"/>
      <c r="G161" s="114">
        <f>G162</f>
        <v>10000</v>
      </c>
    </row>
    <row r="162" spans="1:7" ht="47.25" customHeight="1">
      <c r="A162" s="125" t="s">
        <v>635</v>
      </c>
      <c r="B162" s="115" t="s">
        <v>629</v>
      </c>
      <c r="C162" s="115" t="s">
        <v>292</v>
      </c>
      <c r="D162" s="115" t="s">
        <v>291</v>
      </c>
      <c r="E162" s="115" t="s">
        <v>634</v>
      </c>
      <c r="F162" s="124"/>
      <c r="G162" s="114">
        <f>G163</f>
        <v>10000</v>
      </c>
    </row>
    <row r="163" spans="1:7" ht="33.75" customHeight="1">
      <c r="A163" s="125" t="s">
        <v>539</v>
      </c>
      <c r="B163" s="115" t="s">
        <v>629</v>
      </c>
      <c r="C163" s="115" t="s">
        <v>292</v>
      </c>
      <c r="D163" s="115" t="s">
        <v>291</v>
      </c>
      <c r="E163" s="115" t="s">
        <v>634</v>
      </c>
      <c r="F163" s="124" t="s">
        <v>537</v>
      </c>
      <c r="G163" s="114">
        <v>10000</v>
      </c>
    </row>
    <row r="164" spans="1:7" ht="33.75" customHeight="1">
      <c r="A164" s="125" t="s">
        <v>239</v>
      </c>
      <c r="B164" s="115" t="s">
        <v>629</v>
      </c>
      <c r="C164" s="115" t="s">
        <v>292</v>
      </c>
      <c r="D164" s="115" t="s">
        <v>291</v>
      </c>
      <c r="E164" s="115" t="s">
        <v>238</v>
      </c>
      <c r="F164" s="124"/>
      <c r="G164" s="114">
        <f>G165</f>
        <v>15001</v>
      </c>
    </row>
    <row r="165" spans="1:7" ht="33.75" customHeight="1">
      <c r="A165" s="125" t="s">
        <v>303</v>
      </c>
      <c r="B165" s="115" t="s">
        <v>629</v>
      </c>
      <c r="C165" s="115" t="s">
        <v>292</v>
      </c>
      <c r="D165" s="115" t="s">
        <v>291</v>
      </c>
      <c r="E165" s="115" t="s">
        <v>302</v>
      </c>
      <c r="F165" s="124"/>
      <c r="G165" s="114">
        <f>G166+G168</f>
        <v>15001</v>
      </c>
    </row>
    <row r="166" spans="1:7" ht="50.25" customHeight="1">
      <c r="A166" s="125" t="s">
        <v>301</v>
      </c>
      <c r="B166" s="115" t="s">
        <v>629</v>
      </c>
      <c r="C166" s="115" t="s">
        <v>292</v>
      </c>
      <c r="D166" s="115" t="s">
        <v>291</v>
      </c>
      <c r="E166" s="115" t="s">
        <v>300</v>
      </c>
      <c r="F166" s="124"/>
      <c r="G166" s="114">
        <f>G167</f>
        <v>14083.7</v>
      </c>
    </row>
    <row r="167" spans="1:7" ht="50.25" customHeight="1">
      <c r="A167" s="125" t="s">
        <v>539</v>
      </c>
      <c r="B167" s="115" t="s">
        <v>629</v>
      </c>
      <c r="C167" s="115" t="s">
        <v>292</v>
      </c>
      <c r="D167" s="115" t="s">
        <v>291</v>
      </c>
      <c r="E167" s="115" t="s">
        <v>300</v>
      </c>
      <c r="F167" s="124" t="s">
        <v>537</v>
      </c>
      <c r="G167" s="114">
        <f>24083.7-10000</f>
        <v>14083.7</v>
      </c>
    </row>
    <row r="168" spans="1:7" ht="50.25" customHeight="1">
      <c r="A168" s="125" t="s">
        <v>299</v>
      </c>
      <c r="B168" s="115" t="s">
        <v>629</v>
      </c>
      <c r="C168" s="115" t="s">
        <v>292</v>
      </c>
      <c r="D168" s="115" t="s">
        <v>291</v>
      </c>
      <c r="E168" s="115" t="s">
        <v>298</v>
      </c>
      <c r="F168" s="124"/>
      <c r="G168" s="114">
        <f>G169</f>
        <v>917.3</v>
      </c>
    </row>
    <row r="169" spans="1:7" ht="34.5" customHeight="1">
      <c r="A169" s="125" t="s">
        <v>219</v>
      </c>
      <c r="B169" s="115" t="s">
        <v>629</v>
      </c>
      <c r="C169" s="115" t="s">
        <v>292</v>
      </c>
      <c r="D169" s="115" t="s">
        <v>291</v>
      </c>
      <c r="E169" s="115" t="s">
        <v>298</v>
      </c>
      <c r="F169" s="124" t="s">
        <v>218</v>
      </c>
      <c r="G169" s="114">
        <v>917.3</v>
      </c>
    </row>
    <row r="170" spans="1:7" ht="20.25" customHeight="1">
      <c r="A170" s="125" t="s">
        <v>633</v>
      </c>
      <c r="B170" s="115" t="s">
        <v>629</v>
      </c>
      <c r="C170" s="115" t="s">
        <v>628</v>
      </c>
      <c r="D170" s="115"/>
      <c r="E170" s="115"/>
      <c r="F170" s="124"/>
      <c r="G170" s="114">
        <f>G171</f>
        <v>800</v>
      </c>
    </row>
    <row r="171" spans="1:7" ht="19.5" customHeight="1">
      <c r="A171" s="125" t="s">
        <v>632</v>
      </c>
      <c r="B171" s="115" t="s">
        <v>629</v>
      </c>
      <c r="C171" s="115" t="s">
        <v>628</v>
      </c>
      <c r="D171" s="115" t="s">
        <v>627</v>
      </c>
      <c r="E171" s="115"/>
      <c r="F171" s="124"/>
      <c r="G171" s="114">
        <f>G172</f>
        <v>800</v>
      </c>
    </row>
    <row r="172" spans="1:7" ht="30">
      <c r="A172" s="125" t="s">
        <v>631</v>
      </c>
      <c r="B172" s="115" t="s">
        <v>629</v>
      </c>
      <c r="C172" s="115" t="s">
        <v>628</v>
      </c>
      <c r="D172" s="115" t="s">
        <v>627</v>
      </c>
      <c r="E172" s="115" t="s">
        <v>630</v>
      </c>
      <c r="F172" s="124"/>
      <c r="G172" s="114">
        <f>G173</f>
        <v>800</v>
      </c>
    </row>
    <row r="173" spans="1:7" ht="30">
      <c r="A173" s="125" t="s">
        <v>199</v>
      </c>
      <c r="B173" s="115" t="s">
        <v>629</v>
      </c>
      <c r="C173" s="115" t="s">
        <v>628</v>
      </c>
      <c r="D173" s="115" t="s">
        <v>627</v>
      </c>
      <c r="E173" s="115" t="s">
        <v>626</v>
      </c>
      <c r="F173" s="124"/>
      <c r="G173" s="114">
        <f>G174</f>
        <v>800</v>
      </c>
    </row>
    <row r="174" spans="1:7" ht="31.5" customHeight="1">
      <c r="A174" s="125" t="s">
        <v>219</v>
      </c>
      <c r="B174" s="115" t="s">
        <v>629</v>
      </c>
      <c r="C174" s="115" t="s">
        <v>628</v>
      </c>
      <c r="D174" s="115" t="s">
        <v>627</v>
      </c>
      <c r="E174" s="115" t="s">
        <v>626</v>
      </c>
      <c r="F174" s="124" t="s">
        <v>218</v>
      </c>
      <c r="G174" s="114">
        <v>800</v>
      </c>
    </row>
    <row r="175" spans="1:7" ht="44.25" customHeight="1">
      <c r="A175" s="135" t="s">
        <v>625</v>
      </c>
      <c r="B175" s="122" t="s">
        <v>609</v>
      </c>
      <c r="C175" s="121"/>
      <c r="D175" s="121"/>
      <c r="E175" s="121"/>
      <c r="F175" s="150"/>
      <c r="G175" s="120">
        <f>G176+G199+G196</f>
        <v>20308.8</v>
      </c>
    </row>
    <row r="176" spans="1:7" ht="15">
      <c r="A176" s="125" t="s">
        <v>288</v>
      </c>
      <c r="B176" s="115" t="s">
        <v>609</v>
      </c>
      <c r="C176" s="115" t="s">
        <v>285</v>
      </c>
      <c r="D176" s="115"/>
      <c r="E176" s="115"/>
      <c r="F176" s="124"/>
      <c r="G176" s="114">
        <f>G177</f>
        <v>11916.8</v>
      </c>
    </row>
    <row r="177" spans="1:7" ht="45.75" customHeight="1">
      <c r="A177" s="125" t="s">
        <v>287</v>
      </c>
      <c r="B177" s="115" t="s">
        <v>609</v>
      </c>
      <c r="C177" s="115" t="s">
        <v>285</v>
      </c>
      <c r="D177" s="115" t="s">
        <v>284</v>
      </c>
      <c r="E177" s="115"/>
      <c r="F177" s="124"/>
      <c r="G177" s="161">
        <f>G178+G191+G189+G186</f>
        <v>11916.8</v>
      </c>
    </row>
    <row r="178" spans="1:7" ht="35.25" customHeight="1">
      <c r="A178" s="119" t="s">
        <v>206</v>
      </c>
      <c r="B178" s="115" t="s">
        <v>609</v>
      </c>
      <c r="C178" s="115" t="s">
        <v>285</v>
      </c>
      <c r="D178" s="115" t="s">
        <v>284</v>
      </c>
      <c r="E178" s="115" t="s">
        <v>205</v>
      </c>
      <c r="F178" s="124"/>
      <c r="G178" s="161">
        <f>G179</f>
        <v>9854</v>
      </c>
    </row>
    <row r="179" spans="1:7" ht="18.75" customHeight="1">
      <c r="A179" s="119" t="s">
        <v>204</v>
      </c>
      <c r="B179" s="115" t="s">
        <v>609</v>
      </c>
      <c r="C179" s="115" t="s">
        <v>285</v>
      </c>
      <c r="D179" s="115" t="s">
        <v>284</v>
      </c>
      <c r="E179" s="115" t="s">
        <v>203</v>
      </c>
      <c r="F179" s="124"/>
      <c r="G179" s="161">
        <f>SUM(G180:G185)</f>
        <v>9854</v>
      </c>
    </row>
    <row r="180" spans="1:7" ht="18.75" customHeight="1">
      <c r="A180" s="116" t="s">
        <v>198</v>
      </c>
      <c r="B180" s="115" t="s">
        <v>609</v>
      </c>
      <c r="C180" s="115" t="s">
        <v>285</v>
      </c>
      <c r="D180" s="115" t="s">
        <v>284</v>
      </c>
      <c r="E180" s="115" t="s">
        <v>203</v>
      </c>
      <c r="F180" s="118" t="s">
        <v>202</v>
      </c>
      <c r="G180" s="161">
        <v>8123</v>
      </c>
    </row>
    <row r="181" spans="1:7" ht="35.25" customHeight="1">
      <c r="A181" s="116" t="s">
        <v>224</v>
      </c>
      <c r="B181" s="115" t="s">
        <v>609</v>
      </c>
      <c r="C181" s="115" t="s">
        <v>285</v>
      </c>
      <c r="D181" s="115" t="s">
        <v>284</v>
      </c>
      <c r="E181" s="115" t="s">
        <v>203</v>
      </c>
      <c r="F181" s="118" t="s">
        <v>223</v>
      </c>
      <c r="G181" s="161">
        <v>8</v>
      </c>
    </row>
    <row r="182" spans="1:7" ht="31.5" customHeight="1">
      <c r="A182" s="116" t="s">
        <v>196</v>
      </c>
      <c r="B182" s="115" t="s">
        <v>609</v>
      </c>
      <c r="C182" s="115" t="s">
        <v>285</v>
      </c>
      <c r="D182" s="115" t="s">
        <v>284</v>
      </c>
      <c r="E182" s="115" t="s">
        <v>203</v>
      </c>
      <c r="F182" s="118" t="s">
        <v>191</v>
      </c>
      <c r="G182" s="161">
        <v>932</v>
      </c>
    </row>
    <row r="183" spans="1:7" ht="33.75" customHeight="1">
      <c r="A183" s="125" t="s">
        <v>219</v>
      </c>
      <c r="B183" s="115" t="s">
        <v>609</v>
      </c>
      <c r="C183" s="115" t="s">
        <v>285</v>
      </c>
      <c r="D183" s="115" t="s">
        <v>284</v>
      </c>
      <c r="E183" s="115" t="s">
        <v>203</v>
      </c>
      <c r="F183" s="118" t="s">
        <v>218</v>
      </c>
      <c r="G183" s="161">
        <v>771</v>
      </c>
    </row>
    <row r="184" spans="1:7" ht="30">
      <c r="A184" s="116" t="s">
        <v>222</v>
      </c>
      <c r="B184" s="115" t="s">
        <v>609</v>
      </c>
      <c r="C184" s="115" t="s">
        <v>285</v>
      </c>
      <c r="D184" s="115" t="s">
        <v>284</v>
      </c>
      <c r="E184" s="115" t="s">
        <v>203</v>
      </c>
      <c r="F184" s="118" t="s">
        <v>221</v>
      </c>
      <c r="G184" s="161">
        <f>35-18</f>
        <v>17</v>
      </c>
    </row>
    <row r="185" spans="1:7" ht="30">
      <c r="A185" s="116" t="s">
        <v>217</v>
      </c>
      <c r="B185" s="115" t="s">
        <v>609</v>
      </c>
      <c r="C185" s="115" t="s">
        <v>285</v>
      </c>
      <c r="D185" s="115" t="s">
        <v>284</v>
      </c>
      <c r="E185" s="115" t="s">
        <v>203</v>
      </c>
      <c r="F185" s="118" t="s">
        <v>215</v>
      </c>
      <c r="G185" s="161">
        <f>8-5</f>
        <v>3</v>
      </c>
    </row>
    <row r="186" spans="1:7" ht="36.75" customHeight="1">
      <c r="A186" s="116" t="s">
        <v>214</v>
      </c>
      <c r="B186" s="115" t="s">
        <v>609</v>
      </c>
      <c r="C186" s="115" t="s">
        <v>285</v>
      </c>
      <c r="D186" s="115" t="s">
        <v>284</v>
      </c>
      <c r="E186" s="115" t="s">
        <v>210</v>
      </c>
      <c r="F186" s="118"/>
      <c r="G186" s="161">
        <f>G187+G188</f>
        <v>473.8</v>
      </c>
    </row>
    <row r="187" spans="1:7" ht="36.75" customHeight="1">
      <c r="A187" s="116" t="s">
        <v>196</v>
      </c>
      <c r="B187" s="115" t="s">
        <v>609</v>
      </c>
      <c r="C187" s="115" t="s">
        <v>285</v>
      </c>
      <c r="D187" s="115" t="s">
        <v>284</v>
      </c>
      <c r="E187" s="115" t="s">
        <v>210</v>
      </c>
      <c r="F187" s="118" t="s">
        <v>191</v>
      </c>
      <c r="G187" s="161">
        <v>300</v>
      </c>
    </row>
    <row r="188" spans="1:7" ht="30">
      <c r="A188" s="125" t="s">
        <v>219</v>
      </c>
      <c r="B188" s="115" t="s">
        <v>609</v>
      </c>
      <c r="C188" s="115" t="s">
        <v>285</v>
      </c>
      <c r="D188" s="115" t="s">
        <v>284</v>
      </c>
      <c r="E188" s="115" t="s">
        <v>210</v>
      </c>
      <c r="F188" s="118" t="s">
        <v>218</v>
      </c>
      <c r="G188" s="161">
        <f>289.1-115.3</f>
        <v>173.8</v>
      </c>
    </row>
    <row r="189" spans="1:7" ht="75">
      <c r="A189" s="116" t="s">
        <v>624</v>
      </c>
      <c r="B189" s="115" t="s">
        <v>609</v>
      </c>
      <c r="C189" s="115" t="s">
        <v>285</v>
      </c>
      <c r="D189" s="115" t="s">
        <v>284</v>
      </c>
      <c r="E189" s="115" t="s">
        <v>623</v>
      </c>
      <c r="F189" s="118"/>
      <c r="G189" s="161">
        <f>G190</f>
        <v>699</v>
      </c>
    </row>
    <row r="190" spans="1:7" ht="30">
      <c r="A190" s="116" t="s">
        <v>196</v>
      </c>
      <c r="B190" s="115" t="s">
        <v>609</v>
      </c>
      <c r="C190" s="115" t="s">
        <v>285</v>
      </c>
      <c r="D190" s="115" t="s">
        <v>284</v>
      </c>
      <c r="E190" s="115" t="s">
        <v>623</v>
      </c>
      <c r="F190" s="118" t="s">
        <v>191</v>
      </c>
      <c r="G190" s="161">
        <f>361+338</f>
        <v>699</v>
      </c>
    </row>
    <row r="191" spans="1:7" ht="18.75" customHeight="1">
      <c r="A191" s="125" t="s">
        <v>239</v>
      </c>
      <c r="B191" s="115" t="s">
        <v>609</v>
      </c>
      <c r="C191" s="115" t="s">
        <v>285</v>
      </c>
      <c r="D191" s="115" t="s">
        <v>284</v>
      </c>
      <c r="E191" s="115" t="s">
        <v>238</v>
      </c>
      <c r="F191" s="118"/>
      <c r="G191" s="161">
        <f>G192</f>
        <v>890</v>
      </c>
    </row>
    <row r="192" spans="1:7" ht="45">
      <c r="A192" s="125" t="s">
        <v>585</v>
      </c>
      <c r="B192" s="115" t="s">
        <v>609</v>
      </c>
      <c r="C192" s="115" t="s">
        <v>285</v>
      </c>
      <c r="D192" s="115" t="s">
        <v>284</v>
      </c>
      <c r="E192" s="126" t="s">
        <v>583</v>
      </c>
      <c r="F192" s="118"/>
      <c r="G192" s="161">
        <f>SUM(G193:G195)</f>
        <v>890</v>
      </c>
    </row>
    <row r="193" spans="1:7" ht="30">
      <c r="A193" s="116" t="s">
        <v>224</v>
      </c>
      <c r="B193" s="132" t="s">
        <v>609</v>
      </c>
      <c r="C193" s="115" t="s">
        <v>285</v>
      </c>
      <c r="D193" s="115" t="s">
        <v>284</v>
      </c>
      <c r="E193" s="126" t="s">
        <v>583</v>
      </c>
      <c r="F193" s="118" t="s">
        <v>223</v>
      </c>
      <c r="G193" s="161">
        <v>30</v>
      </c>
    </row>
    <row r="194" spans="1:7" ht="34.5" customHeight="1">
      <c r="A194" s="128" t="s">
        <v>196</v>
      </c>
      <c r="B194" s="132" t="s">
        <v>609</v>
      </c>
      <c r="C194" s="115" t="s">
        <v>285</v>
      </c>
      <c r="D194" s="115" t="s">
        <v>284</v>
      </c>
      <c r="E194" s="126" t="s">
        <v>583</v>
      </c>
      <c r="F194" s="118" t="s">
        <v>191</v>
      </c>
      <c r="G194" s="161">
        <v>630</v>
      </c>
    </row>
    <row r="195" spans="1:7" ht="34.5" customHeight="1">
      <c r="A195" s="125" t="s">
        <v>219</v>
      </c>
      <c r="B195" s="132" t="s">
        <v>609</v>
      </c>
      <c r="C195" s="115" t="s">
        <v>285</v>
      </c>
      <c r="D195" s="115" t="s">
        <v>284</v>
      </c>
      <c r="E195" s="126" t="s">
        <v>583</v>
      </c>
      <c r="F195" s="118" t="s">
        <v>218</v>
      </c>
      <c r="G195" s="161">
        <v>230</v>
      </c>
    </row>
    <row r="196" spans="1:7" ht="27.75" customHeight="1">
      <c r="A196" s="172" t="s">
        <v>475</v>
      </c>
      <c r="B196" s="115" t="s">
        <v>609</v>
      </c>
      <c r="C196" s="115" t="s">
        <v>285</v>
      </c>
      <c r="D196" s="115" t="s">
        <v>472</v>
      </c>
      <c r="E196" s="126"/>
      <c r="F196" s="118"/>
      <c r="G196" s="161">
        <f>G197</f>
        <v>4775</v>
      </c>
    </row>
    <row r="197" spans="1:7" ht="46.5" customHeight="1">
      <c r="A197" s="171" t="s">
        <v>622</v>
      </c>
      <c r="B197" s="115" t="s">
        <v>609</v>
      </c>
      <c r="C197" s="115" t="s">
        <v>285</v>
      </c>
      <c r="D197" s="115" t="s">
        <v>472</v>
      </c>
      <c r="E197" s="126" t="s">
        <v>620</v>
      </c>
      <c r="F197" s="118"/>
      <c r="G197" s="161">
        <f>G198</f>
        <v>4775</v>
      </c>
    </row>
    <row r="198" spans="1:7" ht="112.5" customHeight="1">
      <c r="A198" s="125" t="s">
        <v>621</v>
      </c>
      <c r="B198" s="115" t="s">
        <v>609</v>
      </c>
      <c r="C198" s="115" t="s">
        <v>285</v>
      </c>
      <c r="D198" s="115" t="s">
        <v>472</v>
      </c>
      <c r="E198" s="126" t="s">
        <v>620</v>
      </c>
      <c r="F198" s="118" t="s">
        <v>619</v>
      </c>
      <c r="G198" s="161">
        <f>3012.1+1749.6+13.3</f>
        <v>4775</v>
      </c>
    </row>
    <row r="199" spans="1:7" ht="31.5" customHeight="1">
      <c r="A199" s="119" t="s">
        <v>618</v>
      </c>
      <c r="B199" s="115" t="s">
        <v>609</v>
      </c>
      <c r="C199" s="115" t="s">
        <v>608</v>
      </c>
      <c r="D199" s="115" t="s">
        <v>607</v>
      </c>
      <c r="E199" s="115"/>
      <c r="F199" s="124"/>
      <c r="G199" s="161">
        <f>G200</f>
        <v>3617</v>
      </c>
    </row>
    <row r="200" spans="1:7" ht="32.25" customHeight="1">
      <c r="A200" s="119" t="s">
        <v>617</v>
      </c>
      <c r="B200" s="115" t="s">
        <v>609</v>
      </c>
      <c r="C200" s="115" t="s">
        <v>608</v>
      </c>
      <c r="D200" s="115" t="s">
        <v>607</v>
      </c>
      <c r="E200" s="115" t="s">
        <v>616</v>
      </c>
      <c r="F200" s="124"/>
      <c r="G200" s="161">
        <f>G201</f>
        <v>3617</v>
      </c>
    </row>
    <row r="201" spans="1:7" ht="18" customHeight="1">
      <c r="A201" s="125" t="s">
        <v>615</v>
      </c>
      <c r="B201" s="115" t="s">
        <v>609</v>
      </c>
      <c r="C201" s="115" t="s">
        <v>608</v>
      </c>
      <c r="D201" s="115" t="s">
        <v>607</v>
      </c>
      <c r="E201" s="115" t="s">
        <v>606</v>
      </c>
      <c r="F201" s="124"/>
      <c r="G201" s="161">
        <f>G206</f>
        <v>3617</v>
      </c>
    </row>
    <row r="202" spans="1:7" ht="20.25" customHeight="1" hidden="1">
      <c r="A202" s="170"/>
      <c r="B202" s="169"/>
      <c r="C202" s="169"/>
      <c r="D202" s="169"/>
      <c r="E202" s="169"/>
      <c r="F202" s="168"/>
      <c r="G202" s="167"/>
    </row>
    <row r="203" spans="1:7" ht="33.75" customHeight="1" hidden="1">
      <c r="A203" s="170"/>
      <c r="B203" s="169"/>
      <c r="C203" s="169"/>
      <c r="D203" s="169"/>
      <c r="E203" s="169"/>
      <c r="F203" s="168"/>
      <c r="G203" s="167"/>
    </row>
    <row r="204" spans="1:7" ht="47.25" customHeight="1" hidden="1">
      <c r="A204" s="165" t="s">
        <v>614</v>
      </c>
      <c r="B204" s="115" t="s">
        <v>609</v>
      </c>
      <c r="C204" s="115" t="s">
        <v>285</v>
      </c>
      <c r="D204" s="115" t="s">
        <v>612</v>
      </c>
      <c r="E204" s="115" t="s">
        <v>611</v>
      </c>
      <c r="F204" s="166">
        <v>520</v>
      </c>
      <c r="G204" s="161">
        <v>40613</v>
      </c>
    </row>
    <row r="205" spans="1:7" ht="49.5" customHeight="1" hidden="1">
      <c r="A205" s="165" t="s">
        <v>613</v>
      </c>
      <c r="B205" s="115" t="s">
        <v>609</v>
      </c>
      <c r="C205" s="115" t="s">
        <v>285</v>
      </c>
      <c r="D205" s="115" t="s">
        <v>612</v>
      </c>
      <c r="E205" s="115" t="s">
        <v>611</v>
      </c>
      <c r="F205" s="166">
        <v>520</v>
      </c>
      <c r="G205" s="161">
        <v>-40613</v>
      </c>
    </row>
    <row r="206" spans="1:7" ht="15" customHeight="1">
      <c r="A206" s="165" t="s">
        <v>610</v>
      </c>
      <c r="B206" s="115" t="s">
        <v>609</v>
      </c>
      <c r="C206" s="115" t="s">
        <v>608</v>
      </c>
      <c r="D206" s="115" t="s">
        <v>607</v>
      </c>
      <c r="E206" s="115" t="s">
        <v>606</v>
      </c>
      <c r="F206" s="124" t="s">
        <v>605</v>
      </c>
      <c r="G206" s="161">
        <f>464+1853+1300</f>
        <v>3617</v>
      </c>
    </row>
    <row r="207" spans="1:7" ht="42.75" customHeight="1">
      <c r="A207" s="135" t="s">
        <v>604</v>
      </c>
      <c r="B207" s="122" t="s">
        <v>590</v>
      </c>
      <c r="C207" s="121"/>
      <c r="D207" s="121"/>
      <c r="E207" s="121"/>
      <c r="F207" s="150"/>
      <c r="G207" s="109">
        <f>G208+G222</f>
        <v>46725.5</v>
      </c>
    </row>
    <row r="208" spans="1:7" ht="15">
      <c r="A208" s="125" t="s">
        <v>288</v>
      </c>
      <c r="B208" s="115" t="s">
        <v>590</v>
      </c>
      <c r="C208" s="115" t="s">
        <v>285</v>
      </c>
      <c r="D208" s="115"/>
      <c r="E208" s="115"/>
      <c r="F208" s="124"/>
      <c r="G208" s="161">
        <f>G209</f>
        <v>13882.5</v>
      </c>
    </row>
    <row r="209" spans="1:7" ht="15">
      <c r="A209" s="125" t="s">
        <v>475</v>
      </c>
      <c r="B209" s="115" t="s">
        <v>590</v>
      </c>
      <c r="C209" s="115" t="s">
        <v>285</v>
      </c>
      <c r="D209" s="115" t="s">
        <v>472</v>
      </c>
      <c r="E209" s="115"/>
      <c r="F209" s="124"/>
      <c r="G209" s="161">
        <f>G211+G218</f>
        <v>13882.5</v>
      </c>
    </row>
    <row r="210" spans="1:7" ht="39.75" customHeight="1">
      <c r="A210" s="119" t="s">
        <v>206</v>
      </c>
      <c r="B210" s="115" t="s">
        <v>590</v>
      </c>
      <c r="C210" s="115" t="s">
        <v>285</v>
      </c>
      <c r="D210" s="115" t="s">
        <v>472</v>
      </c>
      <c r="E210" s="115" t="s">
        <v>205</v>
      </c>
      <c r="F210" s="124"/>
      <c r="G210" s="161">
        <f>G211</f>
        <v>9998.5</v>
      </c>
    </row>
    <row r="211" spans="1:7" ht="15">
      <c r="A211" s="119" t="s">
        <v>204</v>
      </c>
      <c r="B211" s="115" t="s">
        <v>590</v>
      </c>
      <c r="C211" s="115" t="s">
        <v>285</v>
      </c>
      <c r="D211" s="115" t="s">
        <v>472</v>
      </c>
      <c r="E211" s="115" t="s">
        <v>203</v>
      </c>
      <c r="F211" s="124"/>
      <c r="G211" s="161">
        <f>SUM(G212:G217)</f>
        <v>9998.5</v>
      </c>
    </row>
    <row r="212" spans="1:7" ht="15">
      <c r="A212" s="116" t="s">
        <v>198</v>
      </c>
      <c r="B212" s="115" t="s">
        <v>590</v>
      </c>
      <c r="C212" s="115" t="s">
        <v>285</v>
      </c>
      <c r="D212" s="115" t="s">
        <v>472</v>
      </c>
      <c r="E212" s="115" t="s">
        <v>203</v>
      </c>
      <c r="F212" s="118" t="s">
        <v>202</v>
      </c>
      <c r="G212" s="161">
        <f>8704+100+588.5</f>
        <v>9392.5</v>
      </c>
    </row>
    <row r="213" spans="1:7" ht="30">
      <c r="A213" s="116" t="s">
        <v>224</v>
      </c>
      <c r="B213" s="115" t="s">
        <v>590</v>
      </c>
      <c r="C213" s="115" t="s">
        <v>285</v>
      </c>
      <c r="D213" s="115" t="s">
        <v>472</v>
      </c>
      <c r="E213" s="115" t="s">
        <v>203</v>
      </c>
      <c r="F213" s="118" t="s">
        <v>223</v>
      </c>
      <c r="G213" s="161">
        <v>25</v>
      </c>
    </row>
    <row r="214" spans="1:7" ht="30">
      <c r="A214" s="128" t="s">
        <v>196</v>
      </c>
      <c r="B214" s="115" t="s">
        <v>590</v>
      </c>
      <c r="C214" s="115" t="s">
        <v>285</v>
      </c>
      <c r="D214" s="115" t="s">
        <v>472</v>
      </c>
      <c r="E214" s="115" t="s">
        <v>203</v>
      </c>
      <c r="F214" s="118" t="s">
        <v>191</v>
      </c>
      <c r="G214" s="161">
        <v>309.5</v>
      </c>
    </row>
    <row r="215" spans="1:7" ht="30">
      <c r="A215" s="125" t="s">
        <v>219</v>
      </c>
      <c r="B215" s="115" t="s">
        <v>590</v>
      </c>
      <c r="C215" s="115" t="s">
        <v>285</v>
      </c>
      <c r="D215" s="115" t="s">
        <v>472</v>
      </c>
      <c r="E215" s="115" t="s">
        <v>203</v>
      </c>
      <c r="F215" s="118" t="s">
        <v>218</v>
      </c>
      <c r="G215" s="161">
        <v>256.5</v>
      </c>
    </row>
    <row r="216" spans="1:7" ht="30">
      <c r="A216" s="116" t="s">
        <v>222</v>
      </c>
      <c r="B216" s="115" t="s">
        <v>590</v>
      </c>
      <c r="C216" s="115" t="s">
        <v>285</v>
      </c>
      <c r="D216" s="115" t="s">
        <v>472</v>
      </c>
      <c r="E216" s="115" t="s">
        <v>203</v>
      </c>
      <c r="F216" s="118" t="s">
        <v>221</v>
      </c>
      <c r="G216" s="161">
        <v>10</v>
      </c>
    </row>
    <row r="217" spans="1:7" ht="30">
      <c r="A217" s="116" t="s">
        <v>217</v>
      </c>
      <c r="B217" s="115" t="s">
        <v>590</v>
      </c>
      <c r="C217" s="115" t="s">
        <v>285</v>
      </c>
      <c r="D217" s="115" t="s">
        <v>472</v>
      </c>
      <c r="E217" s="115" t="s">
        <v>203</v>
      </c>
      <c r="F217" s="118" t="s">
        <v>215</v>
      </c>
      <c r="G217" s="161">
        <v>5</v>
      </c>
    </row>
    <row r="218" spans="1:7" ht="45">
      <c r="A218" s="119" t="s">
        <v>603</v>
      </c>
      <c r="B218" s="115" t="s">
        <v>590</v>
      </c>
      <c r="C218" s="115" t="s">
        <v>285</v>
      </c>
      <c r="D218" s="115" t="s">
        <v>472</v>
      </c>
      <c r="E218" s="115" t="s">
        <v>602</v>
      </c>
      <c r="F218" s="124"/>
      <c r="G218" s="161">
        <f>G219</f>
        <v>3884</v>
      </c>
    </row>
    <row r="219" spans="1:7" ht="45">
      <c r="A219" s="125" t="s">
        <v>601</v>
      </c>
      <c r="B219" s="115" t="s">
        <v>590</v>
      </c>
      <c r="C219" s="115" t="s">
        <v>285</v>
      </c>
      <c r="D219" s="115" t="s">
        <v>472</v>
      </c>
      <c r="E219" s="115" t="s">
        <v>599</v>
      </c>
      <c r="F219" s="124"/>
      <c r="G219" s="161">
        <f>G220</f>
        <v>3884</v>
      </c>
    </row>
    <row r="220" spans="1:7" ht="33.75" customHeight="1">
      <c r="A220" s="125" t="s">
        <v>219</v>
      </c>
      <c r="B220" s="115" t="s">
        <v>590</v>
      </c>
      <c r="C220" s="115" t="s">
        <v>285</v>
      </c>
      <c r="D220" s="115" t="s">
        <v>472</v>
      </c>
      <c r="E220" s="115" t="s">
        <v>599</v>
      </c>
      <c r="F220" s="124" t="s">
        <v>218</v>
      </c>
      <c r="G220" s="161">
        <v>3884</v>
      </c>
    </row>
    <row r="221" spans="1:7" ht="75.75" customHeight="1">
      <c r="A221" s="125" t="s">
        <v>600</v>
      </c>
      <c r="B221" s="115" t="s">
        <v>590</v>
      </c>
      <c r="C221" s="115" t="s">
        <v>285</v>
      </c>
      <c r="D221" s="115" t="s">
        <v>472</v>
      </c>
      <c r="E221" s="115" t="s">
        <v>599</v>
      </c>
      <c r="F221" s="124" t="s">
        <v>218</v>
      </c>
      <c r="G221" s="161">
        <v>2000</v>
      </c>
    </row>
    <row r="222" spans="1:7" ht="25.5" customHeight="1">
      <c r="A222" s="125" t="s">
        <v>327</v>
      </c>
      <c r="B222" s="115" t="s">
        <v>590</v>
      </c>
      <c r="C222" s="115" t="s">
        <v>308</v>
      </c>
      <c r="D222" s="115"/>
      <c r="E222" s="115"/>
      <c r="F222" s="124"/>
      <c r="G222" s="161">
        <f>G230+G223</f>
        <v>32843</v>
      </c>
    </row>
    <row r="223" spans="1:7" ht="25.5" customHeight="1">
      <c r="A223" s="125" t="s">
        <v>326</v>
      </c>
      <c r="B223" s="115" t="s">
        <v>590</v>
      </c>
      <c r="C223" s="115" t="s">
        <v>308</v>
      </c>
      <c r="D223" s="115" t="s">
        <v>323</v>
      </c>
      <c r="E223" s="115"/>
      <c r="F223" s="124"/>
      <c r="G223" s="161">
        <f>G226+G228+G224</f>
        <v>25358.6</v>
      </c>
    </row>
    <row r="224" spans="1:7" ht="29.25" customHeight="1">
      <c r="A224" s="164" t="s">
        <v>598</v>
      </c>
      <c r="B224" s="115" t="s">
        <v>590</v>
      </c>
      <c r="C224" s="115" t="s">
        <v>308</v>
      </c>
      <c r="D224" s="115" t="s">
        <v>323</v>
      </c>
      <c r="E224" s="115" t="s">
        <v>596</v>
      </c>
      <c r="F224" s="124"/>
      <c r="G224" s="161">
        <f>G225</f>
        <v>8300.099999999999</v>
      </c>
    </row>
    <row r="225" spans="1:7" ht="25.5" customHeight="1">
      <c r="A225" s="164" t="s">
        <v>597</v>
      </c>
      <c r="B225" s="115" t="s">
        <v>590</v>
      </c>
      <c r="C225" s="115" t="s">
        <v>308</v>
      </c>
      <c r="D225" s="115" t="s">
        <v>323</v>
      </c>
      <c r="E225" s="115" t="s">
        <v>596</v>
      </c>
      <c r="F225" s="124" t="s">
        <v>487</v>
      </c>
      <c r="G225" s="161">
        <f>2481.2+5818.9</f>
        <v>8300.099999999999</v>
      </c>
    </row>
    <row r="226" spans="1:7" ht="33" customHeight="1">
      <c r="A226" s="125" t="s">
        <v>595</v>
      </c>
      <c r="B226" s="115" t="s">
        <v>590</v>
      </c>
      <c r="C226" s="115" t="s">
        <v>308</v>
      </c>
      <c r="D226" s="115" t="s">
        <v>323</v>
      </c>
      <c r="E226" s="115" t="s">
        <v>594</v>
      </c>
      <c r="F226" s="124"/>
      <c r="G226" s="161">
        <f>G227</f>
        <v>15192.5</v>
      </c>
    </row>
    <row r="227" spans="1:7" ht="25.5" customHeight="1">
      <c r="A227" s="119" t="s">
        <v>489</v>
      </c>
      <c r="B227" s="115" t="s">
        <v>590</v>
      </c>
      <c r="C227" s="115" t="s">
        <v>308</v>
      </c>
      <c r="D227" s="115" t="s">
        <v>323</v>
      </c>
      <c r="E227" s="115" t="s">
        <v>594</v>
      </c>
      <c r="F227" s="124" t="s">
        <v>487</v>
      </c>
      <c r="G227" s="161">
        <f>4826.3+10366.2</f>
        <v>15192.5</v>
      </c>
    </row>
    <row r="228" spans="1:7" ht="34.5" customHeight="1">
      <c r="A228" s="125" t="s">
        <v>593</v>
      </c>
      <c r="B228" s="115" t="s">
        <v>590</v>
      </c>
      <c r="C228" s="115" t="s">
        <v>308</v>
      </c>
      <c r="D228" s="115" t="s">
        <v>323</v>
      </c>
      <c r="E228" s="115" t="s">
        <v>592</v>
      </c>
      <c r="F228" s="124"/>
      <c r="G228" s="161">
        <f>G229</f>
        <v>1866</v>
      </c>
    </row>
    <row r="229" spans="1:7" ht="25.5" customHeight="1">
      <c r="A229" s="119" t="s">
        <v>489</v>
      </c>
      <c r="B229" s="115" t="s">
        <v>590</v>
      </c>
      <c r="C229" s="115" t="s">
        <v>308</v>
      </c>
      <c r="D229" s="115" t="s">
        <v>323</v>
      </c>
      <c r="E229" s="115" t="s">
        <v>592</v>
      </c>
      <c r="F229" s="124" t="s">
        <v>487</v>
      </c>
      <c r="G229" s="161">
        <f>500+566+800</f>
        <v>1866</v>
      </c>
    </row>
    <row r="230" spans="1:7" ht="20.25" customHeight="1">
      <c r="A230" s="125" t="s">
        <v>321</v>
      </c>
      <c r="B230" s="115" t="s">
        <v>590</v>
      </c>
      <c r="C230" s="115" t="s">
        <v>308</v>
      </c>
      <c r="D230" s="115" t="s">
        <v>307</v>
      </c>
      <c r="E230" s="115"/>
      <c r="F230" s="124"/>
      <c r="G230" s="161">
        <f>G231</f>
        <v>7484.4</v>
      </c>
    </row>
    <row r="231" spans="1:7" ht="90">
      <c r="A231" s="125" t="s">
        <v>591</v>
      </c>
      <c r="B231" s="115" t="s">
        <v>590</v>
      </c>
      <c r="C231" s="115" t="s">
        <v>308</v>
      </c>
      <c r="D231" s="115" t="s">
        <v>307</v>
      </c>
      <c r="E231" s="115" t="s">
        <v>589</v>
      </c>
      <c r="F231" s="124"/>
      <c r="G231" s="161">
        <f>G232</f>
        <v>7484.4</v>
      </c>
    </row>
    <row r="232" spans="1:7" ht="33.75" customHeight="1">
      <c r="A232" s="125" t="s">
        <v>219</v>
      </c>
      <c r="B232" s="115" t="s">
        <v>590</v>
      </c>
      <c r="C232" s="115" t="s">
        <v>308</v>
      </c>
      <c r="D232" s="115" t="s">
        <v>307</v>
      </c>
      <c r="E232" s="115" t="s">
        <v>589</v>
      </c>
      <c r="F232" s="124" t="s">
        <v>218</v>
      </c>
      <c r="G232" s="161">
        <v>7484.4</v>
      </c>
    </row>
    <row r="233" spans="1:7" ht="41.25" customHeight="1">
      <c r="A233" s="123" t="s">
        <v>588</v>
      </c>
      <c r="B233" s="122" t="s">
        <v>584</v>
      </c>
      <c r="C233" s="163"/>
      <c r="D233" s="163"/>
      <c r="E233" s="163"/>
      <c r="F233" s="162"/>
      <c r="G233" s="120">
        <f>G234</f>
        <v>2685</v>
      </c>
    </row>
    <row r="234" spans="1:7" ht="29.25" customHeight="1">
      <c r="A234" s="125" t="s">
        <v>288</v>
      </c>
      <c r="B234" s="121" t="s">
        <v>584</v>
      </c>
      <c r="C234" s="115" t="s">
        <v>285</v>
      </c>
      <c r="D234" s="115"/>
      <c r="E234" s="115"/>
      <c r="F234" s="124"/>
      <c r="G234" s="114">
        <f>G235</f>
        <v>2685</v>
      </c>
    </row>
    <row r="235" spans="1:7" ht="45">
      <c r="A235" s="125" t="s">
        <v>287</v>
      </c>
      <c r="B235" s="115" t="s">
        <v>584</v>
      </c>
      <c r="C235" s="115" t="s">
        <v>285</v>
      </c>
      <c r="D235" s="115" t="s">
        <v>284</v>
      </c>
      <c r="E235" s="115"/>
      <c r="F235" s="124"/>
      <c r="G235" s="161">
        <f>G236+G246</f>
        <v>2685</v>
      </c>
    </row>
    <row r="236" spans="1:7" ht="40.5" customHeight="1">
      <c r="A236" s="119" t="s">
        <v>206</v>
      </c>
      <c r="B236" s="115" t="s">
        <v>584</v>
      </c>
      <c r="C236" s="115" t="s">
        <v>285</v>
      </c>
      <c r="D236" s="115" t="s">
        <v>284</v>
      </c>
      <c r="E236" s="115" t="s">
        <v>205</v>
      </c>
      <c r="F236" s="124"/>
      <c r="G236" s="161">
        <f>G237+G244</f>
        <v>2665</v>
      </c>
    </row>
    <row r="237" spans="1:7" ht="23.25" customHeight="1">
      <c r="A237" s="119" t="s">
        <v>204</v>
      </c>
      <c r="B237" s="115" t="s">
        <v>584</v>
      </c>
      <c r="C237" s="115" t="s">
        <v>285</v>
      </c>
      <c r="D237" s="115" t="s">
        <v>284</v>
      </c>
      <c r="E237" s="115" t="s">
        <v>203</v>
      </c>
      <c r="F237" s="124"/>
      <c r="G237" s="161">
        <f>SUM(G238:G243)</f>
        <v>1031.7</v>
      </c>
    </row>
    <row r="238" spans="1:7" ht="23.25" customHeight="1">
      <c r="A238" s="116" t="s">
        <v>198</v>
      </c>
      <c r="B238" s="115" t="s">
        <v>584</v>
      </c>
      <c r="C238" s="115" t="s">
        <v>285</v>
      </c>
      <c r="D238" s="115" t="s">
        <v>284</v>
      </c>
      <c r="E238" s="115" t="s">
        <v>203</v>
      </c>
      <c r="F238" s="118" t="s">
        <v>202</v>
      </c>
      <c r="G238" s="161">
        <f>881+10-307.3</f>
        <v>583.7</v>
      </c>
    </row>
    <row r="239" spans="1:7" ht="32.25" customHeight="1">
      <c r="A239" s="116" t="s">
        <v>224</v>
      </c>
      <c r="B239" s="115" t="s">
        <v>584</v>
      </c>
      <c r="C239" s="115" t="s">
        <v>285</v>
      </c>
      <c r="D239" s="115" t="s">
        <v>284</v>
      </c>
      <c r="E239" s="115" t="s">
        <v>203</v>
      </c>
      <c r="F239" s="118" t="s">
        <v>223</v>
      </c>
      <c r="G239" s="161">
        <v>13</v>
      </c>
    </row>
    <row r="240" spans="1:7" ht="32.25" customHeight="1">
      <c r="A240" s="116" t="s">
        <v>196</v>
      </c>
      <c r="B240" s="115" t="s">
        <v>584</v>
      </c>
      <c r="C240" s="115" t="s">
        <v>285</v>
      </c>
      <c r="D240" s="115" t="s">
        <v>284</v>
      </c>
      <c r="E240" s="115" t="s">
        <v>203</v>
      </c>
      <c r="F240" s="118" t="s">
        <v>191</v>
      </c>
      <c r="G240" s="161">
        <v>216.2</v>
      </c>
    </row>
    <row r="241" spans="1:7" ht="32.25" customHeight="1">
      <c r="A241" s="125" t="s">
        <v>219</v>
      </c>
      <c r="B241" s="115" t="s">
        <v>584</v>
      </c>
      <c r="C241" s="115" t="s">
        <v>285</v>
      </c>
      <c r="D241" s="115" t="s">
        <v>284</v>
      </c>
      <c r="E241" s="115" t="s">
        <v>203</v>
      </c>
      <c r="F241" s="118" t="s">
        <v>218</v>
      </c>
      <c r="G241" s="161">
        <v>203.8</v>
      </c>
    </row>
    <row r="242" spans="1:7" ht="32.25" customHeight="1">
      <c r="A242" s="116" t="s">
        <v>222</v>
      </c>
      <c r="B242" s="115" t="s">
        <v>584</v>
      </c>
      <c r="C242" s="115" t="s">
        <v>285</v>
      </c>
      <c r="D242" s="115" t="s">
        <v>284</v>
      </c>
      <c r="E242" s="115" t="s">
        <v>203</v>
      </c>
      <c r="F242" s="118" t="s">
        <v>221</v>
      </c>
      <c r="G242" s="161">
        <v>5</v>
      </c>
    </row>
    <row r="243" spans="1:7" ht="32.25" customHeight="1">
      <c r="A243" s="116" t="s">
        <v>217</v>
      </c>
      <c r="B243" s="115" t="s">
        <v>584</v>
      </c>
      <c r="C243" s="115" t="s">
        <v>285</v>
      </c>
      <c r="D243" s="115" t="s">
        <v>284</v>
      </c>
      <c r="E243" s="115" t="s">
        <v>203</v>
      </c>
      <c r="F243" s="118" t="s">
        <v>215</v>
      </c>
      <c r="G243" s="161">
        <f>3+7</f>
        <v>10</v>
      </c>
    </row>
    <row r="244" spans="1:7" ht="35.25" customHeight="1">
      <c r="A244" s="125" t="s">
        <v>587</v>
      </c>
      <c r="B244" s="115" t="s">
        <v>584</v>
      </c>
      <c r="C244" s="115" t="s">
        <v>285</v>
      </c>
      <c r="D244" s="115" t="s">
        <v>284</v>
      </c>
      <c r="E244" s="115" t="s">
        <v>586</v>
      </c>
      <c r="F244" s="124"/>
      <c r="G244" s="114">
        <f>G245</f>
        <v>1633.3</v>
      </c>
    </row>
    <row r="245" spans="1:7" ht="23.25" customHeight="1">
      <c r="A245" s="116" t="s">
        <v>198</v>
      </c>
      <c r="B245" s="115" t="s">
        <v>584</v>
      </c>
      <c r="C245" s="115" t="s">
        <v>285</v>
      </c>
      <c r="D245" s="115" t="s">
        <v>284</v>
      </c>
      <c r="E245" s="115" t="s">
        <v>586</v>
      </c>
      <c r="F245" s="124" t="s">
        <v>202</v>
      </c>
      <c r="G245" s="114">
        <f>1310+16+307.3</f>
        <v>1633.3</v>
      </c>
    </row>
    <row r="246" spans="1:7" ht="23.25" customHeight="1">
      <c r="A246" s="125" t="s">
        <v>239</v>
      </c>
      <c r="B246" s="132" t="s">
        <v>584</v>
      </c>
      <c r="C246" s="115" t="s">
        <v>285</v>
      </c>
      <c r="D246" s="115" t="s">
        <v>284</v>
      </c>
      <c r="E246" s="126" t="s">
        <v>238</v>
      </c>
      <c r="F246" s="124"/>
      <c r="G246" s="114">
        <f>G247</f>
        <v>20</v>
      </c>
    </row>
    <row r="247" spans="1:7" ht="48.75" customHeight="1">
      <c r="A247" s="125" t="s">
        <v>585</v>
      </c>
      <c r="B247" s="132" t="s">
        <v>584</v>
      </c>
      <c r="C247" s="115" t="s">
        <v>285</v>
      </c>
      <c r="D247" s="115" t="s">
        <v>284</v>
      </c>
      <c r="E247" s="126" t="s">
        <v>583</v>
      </c>
      <c r="F247" s="124"/>
      <c r="G247" s="114">
        <f>G248</f>
        <v>20</v>
      </c>
    </row>
    <row r="248" spans="1:7" ht="36" customHeight="1">
      <c r="A248" s="128" t="s">
        <v>196</v>
      </c>
      <c r="B248" s="132" t="s">
        <v>584</v>
      </c>
      <c r="C248" s="115" t="s">
        <v>285</v>
      </c>
      <c r="D248" s="115" t="s">
        <v>284</v>
      </c>
      <c r="E248" s="126" t="s">
        <v>583</v>
      </c>
      <c r="F248" s="118" t="s">
        <v>191</v>
      </c>
      <c r="G248" s="114">
        <v>20</v>
      </c>
    </row>
    <row r="249" spans="1:7" ht="45" customHeight="1">
      <c r="A249" s="123" t="s">
        <v>582</v>
      </c>
      <c r="B249" s="122" t="s">
        <v>479</v>
      </c>
      <c r="C249" s="132"/>
      <c r="D249" s="132"/>
      <c r="E249" s="126"/>
      <c r="F249" s="124"/>
      <c r="G249" s="120">
        <f>G255+G281+G355+G360+G374+G250</f>
        <v>470744.19999999995</v>
      </c>
    </row>
    <row r="250" spans="1:7" ht="30">
      <c r="A250" s="125" t="s">
        <v>442</v>
      </c>
      <c r="B250" s="115" t="s">
        <v>479</v>
      </c>
      <c r="C250" s="115" t="s">
        <v>433</v>
      </c>
      <c r="D250" s="132"/>
      <c r="E250" s="126"/>
      <c r="F250" s="124"/>
      <c r="G250" s="114">
        <f>G251</f>
        <v>40</v>
      </c>
    </row>
    <row r="251" spans="1:7" ht="15">
      <c r="A251" s="128" t="s">
        <v>581</v>
      </c>
      <c r="B251" s="115" t="s">
        <v>479</v>
      </c>
      <c r="C251" s="115" t="s">
        <v>433</v>
      </c>
      <c r="D251" s="115" t="s">
        <v>580</v>
      </c>
      <c r="E251" s="115"/>
      <c r="F251" s="124"/>
      <c r="G251" s="114">
        <f>G252</f>
        <v>40</v>
      </c>
    </row>
    <row r="252" spans="1:7" ht="23.25" customHeight="1">
      <c r="A252" s="125" t="s">
        <v>239</v>
      </c>
      <c r="B252" s="115" t="s">
        <v>479</v>
      </c>
      <c r="C252" s="115" t="s">
        <v>433</v>
      </c>
      <c r="D252" s="115" t="s">
        <v>580</v>
      </c>
      <c r="E252" s="115" t="s">
        <v>238</v>
      </c>
      <c r="F252" s="124"/>
      <c r="G252" s="114">
        <f>G253</f>
        <v>40</v>
      </c>
    </row>
    <row r="253" spans="1:7" ht="30">
      <c r="A253" s="125" t="s">
        <v>347</v>
      </c>
      <c r="B253" s="115" t="s">
        <v>479</v>
      </c>
      <c r="C253" s="115" t="s">
        <v>433</v>
      </c>
      <c r="D253" s="115" t="s">
        <v>580</v>
      </c>
      <c r="E253" s="133" t="s">
        <v>346</v>
      </c>
      <c r="F253" s="124"/>
      <c r="G253" s="114">
        <f>G254</f>
        <v>40</v>
      </c>
    </row>
    <row r="254" spans="1:7" ht="30">
      <c r="A254" s="128" t="s">
        <v>219</v>
      </c>
      <c r="B254" s="132" t="s">
        <v>479</v>
      </c>
      <c r="C254" s="115" t="s">
        <v>433</v>
      </c>
      <c r="D254" s="115" t="s">
        <v>580</v>
      </c>
      <c r="E254" s="133" t="s">
        <v>346</v>
      </c>
      <c r="F254" s="124" t="s">
        <v>218</v>
      </c>
      <c r="G254" s="114">
        <v>40</v>
      </c>
    </row>
    <row r="255" spans="1:7" ht="15">
      <c r="A255" s="125" t="s">
        <v>282</v>
      </c>
      <c r="B255" s="115" t="s">
        <v>479</v>
      </c>
      <c r="C255" s="115" t="s">
        <v>273</v>
      </c>
      <c r="D255" s="115"/>
      <c r="E255" s="115"/>
      <c r="F255" s="124"/>
      <c r="G255" s="114">
        <f>G256+G264+G277</f>
        <v>70068.5</v>
      </c>
    </row>
    <row r="256" spans="1:7" ht="15">
      <c r="A256" s="125" t="s">
        <v>579</v>
      </c>
      <c r="B256" s="115" t="s">
        <v>479</v>
      </c>
      <c r="C256" s="115" t="s">
        <v>273</v>
      </c>
      <c r="D256" s="115" t="s">
        <v>572</v>
      </c>
      <c r="E256" s="115"/>
      <c r="F256" s="124"/>
      <c r="G256" s="114">
        <f>G257+G259+G262</f>
        <v>17063.1</v>
      </c>
    </row>
    <row r="257" spans="1:7" ht="30">
      <c r="A257" s="125" t="s">
        <v>578</v>
      </c>
      <c r="B257" s="115" t="s">
        <v>479</v>
      </c>
      <c r="C257" s="115" t="s">
        <v>273</v>
      </c>
      <c r="D257" s="115" t="s">
        <v>572</v>
      </c>
      <c r="E257" s="115" t="s">
        <v>577</v>
      </c>
      <c r="F257" s="124"/>
      <c r="G257" s="114">
        <f>G258</f>
        <v>447.5</v>
      </c>
    </row>
    <row r="258" spans="1:7" ht="30">
      <c r="A258" s="128" t="s">
        <v>219</v>
      </c>
      <c r="B258" s="115" t="s">
        <v>479</v>
      </c>
      <c r="C258" s="115" t="s">
        <v>273</v>
      </c>
      <c r="D258" s="115" t="s">
        <v>572</v>
      </c>
      <c r="E258" s="115" t="s">
        <v>577</v>
      </c>
      <c r="F258" s="124" t="s">
        <v>218</v>
      </c>
      <c r="G258" s="114">
        <v>447.5</v>
      </c>
    </row>
    <row r="259" spans="1:7" ht="30">
      <c r="A259" s="128" t="s">
        <v>576</v>
      </c>
      <c r="B259" s="115" t="s">
        <v>479</v>
      </c>
      <c r="C259" s="115" t="s">
        <v>273</v>
      </c>
      <c r="D259" s="115" t="s">
        <v>572</v>
      </c>
      <c r="E259" s="115" t="s">
        <v>574</v>
      </c>
      <c r="F259" s="124"/>
      <c r="G259" s="114">
        <f>G260+G261</f>
        <v>13769.5</v>
      </c>
    </row>
    <row r="260" spans="1:8" ht="60">
      <c r="A260" s="116" t="s">
        <v>255</v>
      </c>
      <c r="B260" s="115" t="s">
        <v>479</v>
      </c>
      <c r="C260" s="115" t="s">
        <v>273</v>
      </c>
      <c r="D260" s="115" t="s">
        <v>572</v>
      </c>
      <c r="E260" s="115" t="s">
        <v>574</v>
      </c>
      <c r="F260" s="124" t="s">
        <v>253</v>
      </c>
      <c r="G260" s="114">
        <v>8910.9</v>
      </c>
      <c r="H260" s="155"/>
    </row>
    <row r="261" spans="1:8" ht="30">
      <c r="A261" s="116" t="s">
        <v>575</v>
      </c>
      <c r="B261" s="115" t="s">
        <v>479</v>
      </c>
      <c r="C261" s="115" t="s">
        <v>273</v>
      </c>
      <c r="D261" s="115" t="s">
        <v>572</v>
      </c>
      <c r="E261" s="160" t="s">
        <v>574</v>
      </c>
      <c r="F261" s="124" t="s">
        <v>226</v>
      </c>
      <c r="G261" s="114">
        <v>4858.6</v>
      </c>
      <c r="H261" s="155"/>
    </row>
    <row r="262" spans="1:7" ht="60">
      <c r="A262" s="116" t="s">
        <v>573</v>
      </c>
      <c r="B262" s="115" t="s">
        <v>479</v>
      </c>
      <c r="C262" s="115" t="s">
        <v>273</v>
      </c>
      <c r="D262" s="115" t="s">
        <v>572</v>
      </c>
      <c r="E262" s="115" t="s">
        <v>571</v>
      </c>
      <c r="F262" s="124"/>
      <c r="G262" s="114">
        <f>G263</f>
        <v>2846.1</v>
      </c>
    </row>
    <row r="263" spans="1:7" ht="30">
      <c r="A263" s="128" t="s">
        <v>219</v>
      </c>
      <c r="B263" s="115" t="s">
        <v>479</v>
      </c>
      <c r="C263" s="115" t="s">
        <v>273</v>
      </c>
      <c r="D263" s="115" t="s">
        <v>572</v>
      </c>
      <c r="E263" s="115" t="s">
        <v>571</v>
      </c>
      <c r="F263" s="124" t="s">
        <v>218</v>
      </c>
      <c r="G263" s="114">
        <v>2846.1</v>
      </c>
    </row>
    <row r="264" spans="1:7" ht="15">
      <c r="A264" s="128" t="s">
        <v>570</v>
      </c>
      <c r="B264" s="132" t="s">
        <v>479</v>
      </c>
      <c r="C264" s="132" t="s">
        <v>273</v>
      </c>
      <c r="D264" s="132" t="s">
        <v>562</v>
      </c>
      <c r="E264" s="115"/>
      <c r="F264" s="144"/>
      <c r="G264" s="114">
        <f>G266+G269+G267+G274+G272</f>
        <v>52645.399999999994</v>
      </c>
    </row>
    <row r="265" spans="1:7" ht="15">
      <c r="A265" s="128" t="s">
        <v>569</v>
      </c>
      <c r="B265" s="132" t="s">
        <v>479</v>
      </c>
      <c r="C265" s="132" t="s">
        <v>273</v>
      </c>
      <c r="D265" s="132" t="s">
        <v>562</v>
      </c>
      <c r="E265" s="115" t="s">
        <v>568</v>
      </c>
      <c r="F265" s="144"/>
      <c r="G265" s="114">
        <f>G266</f>
        <v>2070</v>
      </c>
    </row>
    <row r="266" spans="1:7" ht="30">
      <c r="A266" s="128" t="s">
        <v>219</v>
      </c>
      <c r="B266" s="132" t="s">
        <v>479</v>
      </c>
      <c r="C266" s="132" t="s">
        <v>273</v>
      </c>
      <c r="D266" s="132" t="s">
        <v>562</v>
      </c>
      <c r="E266" s="115" t="s">
        <v>568</v>
      </c>
      <c r="F266" s="144" t="s">
        <v>218</v>
      </c>
      <c r="G266" s="114">
        <v>2070</v>
      </c>
    </row>
    <row r="267" spans="1:7" ht="15">
      <c r="A267" s="128" t="s">
        <v>569</v>
      </c>
      <c r="B267" s="132" t="s">
        <v>479</v>
      </c>
      <c r="C267" s="132" t="s">
        <v>273</v>
      </c>
      <c r="D267" s="132" t="s">
        <v>562</v>
      </c>
      <c r="E267" s="115" t="s">
        <v>568</v>
      </c>
      <c r="F267" s="144"/>
      <c r="G267" s="114">
        <f>G268</f>
        <v>2207</v>
      </c>
    </row>
    <row r="268" spans="1:7" ht="60">
      <c r="A268" s="128" t="s">
        <v>497</v>
      </c>
      <c r="B268" s="132" t="s">
        <v>479</v>
      </c>
      <c r="C268" s="132" t="s">
        <v>273</v>
      </c>
      <c r="D268" s="132" t="s">
        <v>562</v>
      </c>
      <c r="E268" s="115" t="s">
        <v>568</v>
      </c>
      <c r="F268" s="144" t="s">
        <v>242</v>
      </c>
      <c r="G268" s="114">
        <v>2207</v>
      </c>
    </row>
    <row r="269" spans="1:7" ht="30">
      <c r="A269" s="125" t="s">
        <v>239</v>
      </c>
      <c r="B269" s="115" t="s">
        <v>479</v>
      </c>
      <c r="C269" s="132" t="s">
        <v>273</v>
      </c>
      <c r="D269" s="132" t="s">
        <v>562</v>
      </c>
      <c r="E269" s="115" t="s">
        <v>238</v>
      </c>
      <c r="F269" s="124"/>
      <c r="G269" s="114">
        <f>G270</f>
        <v>22701.8</v>
      </c>
    </row>
    <row r="270" spans="1:7" ht="30">
      <c r="A270" s="125" t="s">
        <v>567</v>
      </c>
      <c r="B270" s="115" t="s">
        <v>479</v>
      </c>
      <c r="C270" s="132" t="s">
        <v>273</v>
      </c>
      <c r="D270" s="132" t="s">
        <v>562</v>
      </c>
      <c r="E270" s="115" t="s">
        <v>566</v>
      </c>
      <c r="F270" s="124"/>
      <c r="G270" s="114">
        <f>G271</f>
        <v>22701.8</v>
      </c>
    </row>
    <row r="271" spans="1:7" ht="30">
      <c r="A271" s="128" t="s">
        <v>219</v>
      </c>
      <c r="B271" s="115" t="s">
        <v>479</v>
      </c>
      <c r="C271" s="132" t="s">
        <v>273</v>
      </c>
      <c r="D271" s="132" t="s">
        <v>562</v>
      </c>
      <c r="E271" s="115" t="s">
        <v>566</v>
      </c>
      <c r="F271" s="124" t="s">
        <v>218</v>
      </c>
      <c r="G271" s="114">
        <v>22701.8</v>
      </c>
    </row>
    <row r="272" spans="1:7" ht="45">
      <c r="A272" s="128" t="s">
        <v>565</v>
      </c>
      <c r="B272" s="115" t="s">
        <v>479</v>
      </c>
      <c r="C272" s="132" t="s">
        <v>273</v>
      </c>
      <c r="D272" s="132" t="s">
        <v>562</v>
      </c>
      <c r="E272" s="115" t="s">
        <v>564</v>
      </c>
      <c r="F272" s="124"/>
      <c r="G272" s="114">
        <f>G273</f>
        <v>24201.6</v>
      </c>
    </row>
    <row r="273" spans="1:7" ht="30">
      <c r="A273" s="128" t="s">
        <v>219</v>
      </c>
      <c r="B273" s="115" t="s">
        <v>479</v>
      </c>
      <c r="C273" s="132" t="s">
        <v>273</v>
      </c>
      <c r="D273" s="132" t="s">
        <v>562</v>
      </c>
      <c r="E273" s="115" t="s">
        <v>564</v>
      </c>
      <c r="F273" s="124" t="s">
        <v>218</v>
      </c>
      <c r="G273" s="114">
        <v>24201.6</v>
      </c>
    </row>
    <row r="274" spans="1:7" ht="50.25" customHeight="1">
      <c r="A274" s="125" t="s">
        <v>276</v>
      </c>
      <c r="B274" s="115" t="s">
        <v>479</v>
      </c>
      <c r="C274" s="132" t="s">
        <v>273</v>
      </c>
      <c r="D274" s="132" t="s">
        <v>562</v>
      </c>
      <c r="E274" s="115" t="s">
        <v>275</v>
      </c>
      <c r="F274" s="124"/>
      <c r="G274" s="114">
        <f>G275</f>
        <v>1465</v>
      </c>
    </row>
    <row r="275" spans="1:7" ht="47.25" customHeight="1">
      <c r="A275" s="125" t="s">
        <v>563</v>
      </c>
      <c r="B275" s="115" t="s">
        <v>479</v>
      </c>
      <c r="C275" s="132" t="s">
        <v>273</v>
      </c>
      <c r="D275" s="132" t="s">
        <v>562</v>
      </c>
      <c r="E275" s="115" t="s">
        <v>561</v>
      </c>
      <c r="F275" s="124"/>
      <c r="G275" s="114">
        <f>G276</f>
        <v>1465</v>
      </c>
    </row>
    <row r="276" spans="1:7" ht="30">
      <c r="A276" s="128" t="s">
        <v>219</v>
      </c>
      <c r="B276" s="115" t="s">
        <v>479</v>
      </c>
      <c r="C276" s="132" t="s">
        <v>273</v>
      </c>
      <c r="D276" s="132" t="s">
        <v>562</v>
      </c>
      <c r="E276" s="115" t="s">
        <v>561</v>
      </c>
      <c r="F276" s="124" t="s">
        <v>218</v>
      </c>
      <c r="G276" s="114">
        <v>1465</v>
      </c>
    </row>
    <row r="277" spans="1:7" ht="30">
      <c r="A277" s="125" t="s">
        <v>281</v>
      </c>
      <c r="B277" s="115" t="s">
        <v>479</v>
      </c>
      <c r="C277" s="132" t="s">
        <v>273</v>
      </c>
      <c r="D277" s="132" t="s">
        <v>272</v>
      </c>
      <c r="E277" s="115"/>
      <c r="F277" s="124"/>
      <c r="G277" s="114">
        <f>G278</f>
        <v>360</v>
      </c>
    </row>
    <row r="278" spans="1:7" ht="27" customHeight="1">
      <c r="A278" s="125" t="s">
        <v>239</v>
      </c>
      <c r="B278" s="115" t="s">
        <v>479</v>
      </c>
      <c r="C278" s="132" t="s">
        <v>273</v>
      </c>
      <c r="D278" s="132" t="s">
        <v>272</v>
      </c>
      <c r="E278" s="126" t="s">
        <v>238</v>
      </c>
      <c r="F278" s="124"/>
      <c r="G278" s="114">
        <f>G279</f>
        <v>360</v>
      </c>
    </row>
    <row r="279" spans="1:7" ht="60">
      <c r="A279" s="125" t="s">
        <v>235</v>
      </c>
      <c r="B279" s="132" t="s">
        <v>479</v>
      </c>
      <c r="C279" s="115" t="s">
        <v>273</v>
      </c>
      <c r="D279" s="115" t="s">
        <v>272</v>
      </c>
      <c r="E279" s="133" t="s">
        <v>233</v>
      </c>
      <c r="F279" s="124"/>
      <c r="G279" s="114">
        <f>G280</f>
        <v>360</v>
      </c>
    </row>
    <row r="280" spans="1:7" ht="30">
      <c r="A280" s="128" t="s">
        <v>219</v>
      </c>
      <c r="B280" s="132" t="s">
        <v>479</v>
      </c>
      <c r="C280" s="115" t="s">
        <v>273</v>
      </c>
      <c r="D280" s="115" t="s">
        <v>272</v>
      </c>
      <c r="E280" s="133" t="s">
        <v>233</v>
      </c>
      <c r="F280" s="124" t="s">
        <v>218</v>
      </c>
      <c r="G280" s="114">
        <v>360</v>
      </c>
    </row>
    <row r="281" spans="1:7" ht="15">
      <c r="A281" s="125" t="s">
        <v>470</v>
      </c>
      <c r="B281" s="115" t="s">
        <v>479</v>
      </c>
      <c r="C281" s="115" t="s">
        <v>464</v>
      </c>
      <c r="D281" s="115"/>
      <c r="E281" s="115"/>
      <c r="F281" s="124"/>
      <c r="G281" s="114">
        <f>G282+G316+G337+G309</f>
        <v>388683.89999999997</v>
      </c>
    </row>
    <row r="282" spans="1:7" ht="15">
      <c r="A282" s="125" t="s">
        <v>560</v>
      </c>
      <c r="B282" s="115" t="s">
        <v>479</v>
      </c>
      <c r="C282" s="115" t="s">
        <v>464</v>
      </c>
      <c r="D282" s="115" t="s">
        <v>533</v>
      </c>
      <c r="E282" s="115"/>
      <c r="F282" s="124"/>
      <c r="G282" s="114">
        <f>G283+G286+G291+G298+G301+G303+G305+G307</f>
        <v>110037.09999999999</v>
      </c>
    </row>
    <row r="283" spans="1:7" ht="15">
      <c r="A283" s="125" t="s">
        <v>559</v>
      </c>
      <c r="B283" s="115" t="s">
        <v>479</v>
      </c>
      <c r="C283" s="115" t="s">
        <v>464</v>
      </c>
      <c r="D283" s="115" t="s">
        <v>533</v>
      </c>
      <c r="E283" s="115" t="s">
        <v>558</v>
      </c>
      <c r="F283" s="124"/>
      <c r="G283" s="114">
        <f>G284</f>
        <v>22</v>
      </c>
    </row>
    <row r="284" spans="1:7" ht="30">
      <c r="A284" s="125" t="s">
        <v>557</v>
      </c>
      <c r="B284" s="115" t="s">
        <v>479</v>
      </c>
      <c r="C284" s="115" t="s">
        <v>464</v>
      </c>
      <c r="D284" s="115" t="s">
        <v>533</v>
      </c>
      <c r="E284" s="115" t="s">
        <v>556</v>
      </c>
      <c r="F284" s="124"/>
      <c r="G284" s="114">
        <f>G285</f>
        <v>22</v>
      </c>
    </row>
    <row r="285" spans="1:7" ht="30">
      <c r="A285" s="128" t="s">
        <v>219</v>
      </c>
      <c r="B285" s="115" t="s">
        <v>479</v>
      </c>
      <c r="C285" s="115" t="s">
        <v>464</v>
      </c>
      <c r="D285" s="115" t="s">
        <v>533</v>
      </c>
      <c r="E285" s="115" t="s">
        <v>556</v>
      </c>
      <c r="F285" s="124" t="s">
        <v>218</v>
      </c>
      <c r="G285" s="114">
        <v>22</v>
      </c>
    </row>
    <row r="286" spans="1:7" ht="30">
      <c r="A286" s="125" t="s">
        <v>239</v>
      </c>
      <c r="B286" s="115" t="s">
        <v>479</v>
      </c>
      <c r="C286" s="115" t="s">
        <v>464</v>
      </c>
      <c r="D286" s="115" t="s">
        <v>533</v>
      </c>
      <c r="E286" s="115" t="s">
        <v>238</v>
      </c>
      <c r="F286" s="124"/>
      <c r="G286" s="114">
        <f>G289+G287</f>
        <v>1700</v>
      </c>
    </row>
    <row r="287" spans="1:7" ht="45">
      <c r="A287" s="125" t="s">
        <v>555</v>
      </c>
      <c r="B287" s="115" t="s">
        <v>479</v>
      </c>
      <c r="C287" s="115" t="s">
        <v>464</v>
      </c>
      <c r="D287" s="115" t="s">
        <v>533</v>
      </c>
      <c r="E287" s="115" t="s">
        <v>508</v>
      </c>
      <c r="F287" s="124"/>
      <c r="G287" s="114">
        <f>G288</f>
        <v>1600</v>
      </c>
    </row>
    <row r="288" spans="1:7" ht="30">
      <c r="A288" s="128" t="s">
        <v>219</v>
      </c>
      <c r="B288" s="115" t="s">
        <v>479</v>
      </c>
      <c r="C288" s="115" t="s">
        <v>464</v>
      </c>
      <c r="D288" s="115" t="s">
        <v>533</v>
      </c>
      <c r="E288" s="115" t="s">
        <v>508</v>
      </c>
      <c r="F288" s="124" t="s">
        <v>218</v>
      </c>
      <c r="G288" s="114">
        <v>1600</v>
      </c>
    </row>
    <row r="289" spans="1:7" ht="45">
      <c r="A289" s="125" t="s">
        <v>554</v>
      </c>
      <c r="B289" s="115" t="s">
        <v>479</v>
      </c>
      <c r="C289" s="115" t="s">
        <v>464</v>
      </c>
      <c r="D289" s="115" t="s">
        <v>533</v>
      </c>
      <c r="E289" s="115" t="s">
        <v>553</v>
      </c>
      <c r="F289" s="124"/>
      <c r="G289" s="114">
        <f>G290</f>
        <v>100</v>
      </c>
    </row>
    <row r="290" spans="1:7" ht="30">
      <c r="A290" s="128" t="s">
        <v>219</v>
      </c>
      <c r="B290" s="115" t="s">
        <v>479</v>
      </c>
      <c r="C290" s="115" t="s">
        <v>464</v>
      </c>
      <c r="D290" s="115" t="s">
        <v>533</v>
      </c>
      <c r="E290" s="115" t="s">
        <v>553</v>
      </c>
      <c r="F290" s="124" t="s">
        <v>218</v>
      </c>
      <c r="G290" s="114">
        <v>100</v>
      </c>
    </row>
    <row r="291" spans="1:7" ht="30">
      <c r="A291" s="125" t="s">
        <v>552</v>
      </c>
      <c r="B291" s="115" t="s">
        <v>479</v>
      </c>
      <c r="C291" s="115" t="s">
        <v>464</v>
      </c>
      <c r="D291" s="115" t="s">
        <v>533</v>
      </c>
      <c r="E291" s="115" t="s">
        <v>551</v>
      </c>
      <c r="F291" s="124"/>
      <c r="G291" s="114">
        <f>G292+G294+G296</f>
        <v>3325.9</v>
      </c>
    </row>
    <row r="292" spans="1:7" ht="60">
      <c r="A292" s="125" t="s">
        <v>550</v>
      </c>
      <c r="B292" s="115" t="s">
        <v>479</v>
      </c>
      <c r="C292" s="115" t="s">
        <v>464</v>
      </c>
      <c r="D292" s="115" t="s">
        <v>533</v>
      </c>
      <c r="E292" s="115" t="s">
        <v>549</v>
      </c>
      <c r="F292" s="124"/>
      <c r="G292" s="114">
        <f>G293</f>
        <v>145.4</v>
      </c>
    </row>
    <row r="293" spans="1:8" ht="45">
      <c r="A293" s="128" t="s">
        <v>492</v>
      </c>
      <c r="B293" s="115" t="s">
        <v>479</v>
      </c>
      <c r="C293" s="115" t="s">
        <v>464</v>
      </c>
      <c r="D293" s="115" t="s">
        <v>533</v>
      </c>
      <c r="E293" s="115" t="s">
        <v>549</v>
      </c>
      <c r="F293" s="124" t="s">
        <v>491</v>
      </c>
      <c r="G293" s="114">
        <v>145.4</v>
      </c>
      <c r="H293" s="155"/>
    </row>
    <row r="294" spans="1:7" ht="45">
      <c r="A294" s="159" t="s">
        <v>548</v>
      </c>
      <c r="B294" s="158" t="s">
        <v>479</v>
      </c>
      <c r="C294" s="158" t="s">
        <v>464</v>
      </c>
      <c r="D294" s="158" t="s">
        <v>533</v>
      </c>
      <c r="E294" s="158" t="s">
        <v>547</v>
      </c>
      <c r="F294" s="157"/>
      <c r="G294" s="156">
        <f>G295</f>
        <v>90</v>
      </c>
    </row>
    <row r="295" spans="1:8" ht="30">
      <c r="A295" s="128" t="s">
        <v>219</v>
      </c>
      <c r="B295" s="158" t="s">
        <v>479</v>
      </c>
      <c r="C295" s="158" t="s">
        <v>464</v>
      </c>
      <c r="D295" s="158" t="s">
        <v>533</v>
      </c>
      <c r="E295" s="158" t="s">
        <v>547</v>
      </c>
      <c r="F295" s="157" t="s">
        <v>218</v>
      </c>
      <c r="G295" s="156">
        <v>90</v>
      </c>
      <c r="H295" s="155"/>
    </row>
    <row r="296" spans="1:7" ht="60">
      <c r="A296" s="159" t="s">
        <v>546</v>
      </c>
      <c r="B296" s="158" t="s">
        <v>479</v>
      </c>
      <c r="C296" s="158" t="s">
        <v>464</v>
      </c>
      <c r="D296" s="158" t="s">
        <v>533</v>
      </c>
      <c r="E296" s="158" t="s">
        <v>545</v>
      </c>
      <c r="F296" s="157"/>
      <c r="G296" s="156">
        <f>G297</f>
        <v>3090.5</v>
      </c>
    </row>
    <row r="297" spans="1:8" ht="45">
      <c r="A297" s="125" t="s">
        <v>539</v>
      </c>
      <c r="B297" s="158" t="s">
        <v>479</v>
      </c>
      <c r="C297" s="158" t="s">
        <v>464</v>
      </c>
      <c r="D297" s="158" t="s">
        <v>533</v>
      </c>
      <c r="E297" s="158" t="s">
        <v>545</v>
      </c>
      <c r="F297" s="157" t="s">
        <v>537</v>
      </c>
      <c r="G297" s="156">
        <v>3090.5</v>
      </c>
      <c r="H297" s="155"/>
    </row>
    <row r="298" spans="1:7" ht="45">
      <c r="A298" s="125" t="s">
        <v>276</v>
      </c>
      <c r="B298" s="115" t="s">
        <v>479</v>
      </c>
      <c r="C298" s="115" t="s">
        <v>464</v>
      </c>
      <c r="D298" s="115" t="s">
        <v>533</v>
      </c>
      <c r="E298" s="115" t="s">
        <v>275</v>
      </c>
      <c r="F298" s="157"/>
      <c r="G298" s="156">
        <f>G299</f>
        <v>79.2</v>
      </c>
    </row>
    <row r="299" spans="1:7" ht="60">
      <c r="A299" s="125" t="s">
        <v>544</v>
      </c>
      <c r="B299" s="115" t="s">
        <v>479</v>
      </c>
      <c r="C299" s="115" t="s">
        <v>464</v>
      </c>
      <c r="D299" s="115" t="s">
        <v>533</v>
      </c>
      <c r="E299" s="115" t="s">
        <v>543</v>
      </c>
      <c r="F299" s="157"/>
      <c r="G299" s="156">
        <f>G300</f>
        <v>79.2</v>
      </c>
    </row>
    <row r="300" spans="1:7" ht="30">
      <c r="A300" s="128" t="s">
        <v>219</v>
      </c>
      <c r="B300" s="115" t="s">
        <v>479</v>
      </c>
      <c r="C300" s="115" t="s">
        <v>464</v>
      </c>
      <c r="D300" s="115" t="s">
        <v>533</v>
      </c>
      <c r="E300" s="115" t="s">
        <v>543</v>
      </c>
      <c r="F300" s="157" t="s">
        <v>218</v>
      </c>
      <c r="G300" s="156">
        <v>79.2</v>
      </c>
    </row>
    <row r="301" spans="1:7" ht="120">
      <c r="A301" s="125" t="s">
        <v>542</v>
      </c>
      <c r="B301" s="115" t="s">
        <v>479</v>
      </c>
      <c r="C301" s="115" t="s">
        <v>464</v>
      </c>
      <c r="D301" s="115" t="s">
        <v>533</v>
      </c>
      <c r="E301" s="115" t="s">
        <v>541</v>
      </c>
      <c r="F301" s="124"/>
      <c r="G301" s="114">
        <f>G302</f>
        <v>57179.8</v>
      </c>
    </row>
    <row r="302" spans="1:9" ht="45">
      <c r="A302" s="125" t="s">
        <v>539</v>
      </c>
      <c r="B302" s="115" t="s">
        <v>479</v>
      </c>
      <c r="C302" s="115" t="s">
        <v>464</v>
      </c>
      <c r="D302" s="115" t="s">
        <v>533</v>
      </c>
      <c r="E302" s="115" t="s">
        <v>541</v>
      </c>
      <c r="F302" s="124" t="s">
        <v>537</v>
      </c>
      <c r="G302" s="114">
        <v>57179.8</v>
      </c>
      <c r="H302" s="155"/>
      <c r="I302" s="155"/>
    </row>
    <row r="303" spans="1:9" ht="75">
      <c r="A303" s="125" t="s">
        <v>540</v>
      </c>
      <c r="B303" s="115" t="s">
        <v>479</v>
      </c>
      <c r="C303" s="115" t="s">
        <v>464</v>
      </c>
      <c r="D303" s="115" t="s">
        <v>533</v>
      </c>
      <c r="E303" s="115" t="s">
        <v>538</v>
      </c>
      <c r="F303" s="124"/>
      <c r="G303" s="114">
        <f>G304</f>
        <v>21320.8</v>
      </c>
      <c r="H303" s="155"/>
      <c r="I303" s="155"/>
    </row>
    <row r="304" spans="1:9" ht="45">
      <c r="A304" s="125" t="s">
        <v>539</v>
      </c>
      <c r="B304" s="115" t="s">
        <v>479</v>
      </c>
      <c r="C304" s="115" t="s">
        <v>464</v>
      </c>
      <c r="D304" s="115" t="s">
        <v>533</v>
      </c>
      <c r="E304" s="115" t="s">
        <v>538</v>
      </c>
      <c r="F304" s="124" t="s">
        <v>537</v>
      </c>
      <c r="G304" s="114">
        <v>21320.8</v>
      </c>
      <c r="H304" s="155"/>
      <c r="I304" s="155"/>
    </row>
    <row r="305" spans="1:7" ht="90">
      <c r="A305" s="125" t="s">
        <v>536</v>
      </c>
      <c r="B305" s="115" t="s">
        <v>479</v>
      </c>
      <c r="C305" s="115" t="s">
        <v>464</v>
      </c>
      <c r="D305" s="115" t="s">
        <v>533</v>
      </c>
      <c r="E305" s="115" t="s">
        <v>535</v>
      </c>
      <c r="F305" s="124"/>
      <c r="G305" s="114">
        <f>G306</f>
        <v>19236.6</v>
      </c>
    </row>
    <row r="306" spans="1:7" ht="52.5" customHeight="1">
      <c r="A306" s="128" t="s">
        <v>492</v>
      </c>
      <c r="B306" s="115" t="s">
        <v>479</v>
      </c>
      <c r="C306" s="115" t="s">
        <v>464</v>
      </c>
      <c r="D306" s="115" t="s">
        <v>533</v>
      </c>
      <c r="E306" s="115" t="s">
        <v>535</v>
      </c>
      <c r="F306" s="124" t="s">
        <v>491</v>
      </c>
      <c r="G306" s="114">
        <v>19236.6</v>
      </c>
    </row>
    <row r="307" spans="1:7" ht="45">
      <c r="A307" s="125" t="s">
        <v>534</v>
      </c>
      <c r="B307" s="115" t="s">
        <v>479</v>
      </c>
      <c r="C307" s="115" t="s">
        <v>464</v>
      </c>
      <c r="D307" s="115" t="s">
        <v>533</v>
      </c>
      <c r="E307" s="115" t="s">
        <v>532</v>
      </c>
      <c r="F307" s="124"/>
      <c r="G307" s="114">
        <f>G308</f>
        <v>7172.8</v>
      </c>
    </row>
    <row r="308" spans="1:7" ht="45">
      <c r="A308" s="128" t="s">
        <v>492</v>
      </c>
      <c r="B308" s="115" t="s">
        <v>479</v>
      </c>
      <c r="C308" s="115" t="s">
        <v>464</v>
      </c>
      <c r="D308" s="115" t="s">
        <v>533</v>
      </c>
      <c r="E308" s="115" t="s">
        <v>532</v>
      </c>
      <c r="F308" s="124" t="s">
        <v>491</v>
      </c>
      <c r="G308" s="114">
        <v>7172.8</v>
      </c>
    </row>
    <row r="309" spans="1:7" ht="15">
      <c r="A309" s="128" t="s">
        <v>531</v>
      </c>
      <c r="B309" s="115" t="s">
        <v>479</v>
      </c>
      <c r="C309" s="115" t="s">
        <v>464</v>
      </c>
      <c r="D309" s="115" t="s">
        <v>524</v>
      </c>
      <c r="E309" s="115"/>
      <c r="F309" s="124"/>
      <c r="G309" s="114">
        <f>G310+G312+G314</f>
        <v>170130</v>
      </c>
    </row>
    <row r="310" spans="1:7" ht="45">
      <c r="A310" s="128" t="s">
        <v>530</v>
      </c>
      <c r="B310" s="115" t="s">
        <v>479</v>
      </c>
      <c r="C310" s="115" t="s">
        <v>464</v>
      </c>
      <c r="D310" s="115" t="s">
        <v>524</v>
      </c>
      <c r="E310" s="115" t="s">
        <v>528</v>
      </c>
      <c r="F310" s="124"/>
      <c r="G310" s="114">
        <f>G311</f>
        <v>2500</v>
      </c>
    </row>
    <row r="311" spans="1:7" ht="45">
      <c r="A311" s="128" t="s">
        <v>529</v>
      </c>
      <c r="B311" s="115" t="s">
        <v>479</v>
      </c>
      <c r="C311" s="115" t="s">
        <v>464</v>
      </c>
      <c r="D311" s="115" t="s">
        <v>524</v>
      </c>
      <c r="E311" s="115" t="s">
        <v>528</v>
      </c>
      <c r="F311" s="124" t="s">
        <v>491</v>
      </c>
      <c r="G311" s="114">
        <v>2500</v>
      </c>
    </row>
    <row r="312" spans="1:7" ht="30">
      <c r="A312" s="128" t="s">
        <v>527</v>
      </c>
      <c r="B312" s="115" t="s">
        <v>479</v>
      </c>
      <c r="C312" s="115" t="s">
        <v>464</v>
      </c>
      <c r="D312" s="115" t="s">
        <v>524</v>
      </c>
      <c r="E312" s="115" t="s">
        <v>526</v>
      </c>
      <c r="F312" s="124"/>
      <c r="G312" s="114">
        <f>G313</f>
        <v>165465</v>
      </c>
    </row>
    <row r="313" spans="1:7" ht="52.5" customHeight="1">
      <c r="A313" s="125" t="s">
        <v>492</v>
      </c>
      <c r="B313" s="115" t="s">
        <v>479</v>
      </c>
      <c r="C313" s="115" t="s">
        <v>464</v>
      </c>
      <c r="D313" s="115" t="s">
        <v>524</v>
      </c>
      <c r="E313" s="115" t="s">
        <v>526</v>
      </c>
      <c r="F313" s="124" t="s">
        <v>491</v>
      </c>
      <c r="G313" s="114">
        <v>165465</v>
      </c>
    </row>
    <row r="314" spans="1:7" ht="75">
      <c r="A314" s="128" t="s">
        <v>525</v>
      </c>
      <c r="B314" s="115" t="s">
        <v>479</v>
      </c>
      <c r="C314" s="115" t="s">
        <v>464</v>
      </c>
      <c r="D314" s="115" t="s">
        <v>524</v>
      </c>
      <c r="E314" s="115" t="s">
        <v>523</v>
      </c>
      <c r="F314" s="124"/>
      <c r="G314" s="114">
        <f>G315</f>
        <v>2165</v>
      </c>
    </row>
    <row r="315" spans="1:7" ht="30">
      <c r="A315" s="128" t="s">
        <v>219</v>
      </c>
      <c r="B315" s="115" t="s">
        <v>479</v>
      </c>
      <c r="C315" s="115" t="s">
        <v>464</v>
      </c>
      <c r="D315" s="115" t="s">
        <v>524</v>
      </c>
      <c r="E315" s="115" t="s">
        <v>523</v>
      </c>
      <c r="F315" s="124" t="s">
        <v>218</v>
      </c>
      <c r="G315" s="114">
        <v>2165</v>
      </c>
    </row>
    <row r="316" spans="1:7" ht="15">
      <c r="A316" s="125" t="s">
        <v>469</v>
      </c>
      <c r="B316" s="115" t="s">
        <v>479</v>
      </c>
      <c r="C316" s="115" t="s">
        <v>464</v>
      </c>
      <c r="D316" s="115" t="s">
        <v>463</v>
      </c>
      <c r="E316" s="115"/>
      <c r="F316" s="124"/>
      <c r="G316" s="114">
        <f>G317+G331+G329+G334</f>
        <v>71702.59999999999</v>
      </c>
    </row>
    <row r="317" spans="1:7" ht="30">
      <c r="A317" s="125" t="s">
        <v>468</v>
      </c>
      <c r="B317" s="115" t="s">
        <v>479</v>
      </c>
      <c r="C317" s="115" t="s">
        <v>464</v>
      </c>
      <c r="D317" s="115" t="s">
        <v>463</v>
      </c>
      <c r="E317" s="115" t="s">
        <v>467</v>
      </c>
      <c r="F317" s="124"/>
      <c r="G317" s="114">
        <f>G318+G322+G324+G326</f>
        <v>49141.8</v>
      </c>
    </row>
    <row r="318" spans="1:7" ht="15">
      <c r="A318" s="125" t="s">
        <v>522</v>
      </c>
      <c r="B318" s="115" t="s">
        <v>479</v>
      </c>
      <c r="C318" s="115" t="s">
        <v>464</v>
      </c>
      <c r="D318" s="115" t="s">
        <v>463</v>
      </c>
      <c r="E318" s="115" t="s">
        <v>521</v>
      </c>
      <c r="F318" s="124"/>
      <c r="G318" s="114">
        <f>G319+G320+G321</f>
        <v>9948.7</v>
      </c>
    </row>
    <row r="319" spans="1:7" ht="30">
      <c r="A319" s="128" t="s">
        <v>219</v>
      </c>
      <c r="B319" s="115" t="s">
        <v>479</v>
      </c>
      <c r="C319" s="115" t="s">
        <v>464</v>
      </c>
      <c r="D319" s="115" t="s">
        <v>463</v>
      </c>
      <c r="E319" s="115" t="s">
        <v>521</v>
      </c>
      <c r="F319" s="124" t="s">
        <v>218</v>
      </c>
      <c r="G319" s="114">
        <v>7348.1</v>
      </c>
    </row>
    <row r="320" spans="1:7" ht="45">
      <c r="A320" s="128" t="s">
        <v>492</v>
      </c>
      <c r="B320" s="115" t="s">
        <v>479</v>
      </c>
      <c r="C320" s="115" t="s">
        <v>464</v>
      </c>
      <c r="D320" s="115" t="s">
        <v>463</v>
      </c>
      <c r="E320" s="115" t="s">
        <v>521</v>
      </c>
      <c r="F320" s="124" t="s">
        <v>491</v>
      </c>
      <c r="G320" s="114">
        <v>1953.6</v>
      </c>
    </row>
    <row r="321" spans="1:7" ht="60">
      <c r="A321" s="128" t="s">
        <v>497</v>
      </c>
      <c r="B321" s="115" t="s">
        <v>479</v>
      </c>
      <c r="C321" s="115" t="s">
        <v>464</v>
      </c>
      <c r="D321" s="115" t="s">
        <v>463</v>
      </c>
      <c r="E321" s="115" t="s">
        <v>521</v>
      </c>
      <c r="F321" s="124" t="s">
        <v>242</v>
      </c>
      <c r="G321" s="114">
        <v>647</v>
      </c>
    </row>
    <row r="322" spans="1:7" ht="15">
      <c r="A322" s="125" t="s">
        <v>520</v>
      </c>
      <c r="B322" s="115" t="s">
        <v>479</v>
      </c>
      <c r="C322" s="115" t="s">
        <v>464</v>
      </c>
      <c r="D322" s="115" t="s">
        <v>463</v>
      </c>
      <c r="E322" s="115" t="s">
        <v>519</v>
      </c>
      <c r="F322" s="124"/>
      <c r="G322" s="114">
        <f>G323</f>
        <v>2339</v>
      </c>
    </row>
    <row r="323" spans="1:7" ht="60">
      <c r="A323" s="128" t="s">
        <v>497</v>
      </c>
      <c r="B323" s="115" t="s">
        <v>479</v>
      </c>
      <c r="C323" s="115" t="s">
        <v>464</v>
      </c>
      <c r="D323" s="115" t="s">
        <v>463</v>
      </c>
      <c r="E323" s="115" t="s">
        <v>519</v>
      </c>
      <c r="F323" s="124" t="s">
        <v>242</v>
      </c>
      <c r="G323" s="114">
        <v>2339</v>
      </c>
    </row>
    <row r="324" spans="1:7" ht="15">
      <c r="A324" s="125" t="s">
        <v>518</v>
      </c>
      <c r="B324" s="115" t="s">
        <v>479</v>
      </c>
      <c r="C324" s="115" t="s">
        <v>464</v>
      </c>
      <c r="D324" s="115" t="s">
        <v>463</v>
      </c>
      <c r="E324" s="115" t="s">
        <v>517</v>
      </c>
      <c r="F324" s="124"/>
      <c r="G324" s="114">
        <f>G325</f>
        <v>4110</v>
      </c>
    </row>
    <row r="325" spans="1:7" ht="60">
      <c r="A325" s="128" t="s">
        <v>497</v>
      </c>
      <c r="B325" s="115" t="s">
        <v>479</v>
      </c>
      <c r="C325" s="115" t="s">
        <v>464</v>
      </c>
      <c r="D325" s="115" t="s">
        <v>463</v>
      </c>
      <c r="E325" s="115" t="s">
        <v>517</v>
      </c>
      <c r="F325" s="124" t="s">
        <v>242</v>
      </c>
      <c r="G325" s="114">
        <v>4110</v>
      </c>
    </row>
    <row r="326" spans="1:7" ht="30">
      <c r="A326" s="119" t="s">
        <v>466</v>
      </c>
      <c r="B326" s="115" t="s">
        <v>479</v>
      </c>
      <c r="C326" s="115" t="s">
        <v>464</v>
      </c>
      <c r="D326" s="115" t="s">
        <v>463</v>
      </c>
      <c r="E326" s="115" t="s">
        <v>462</v>
      </c>
      <c r="F326" s="124"/>
      <c r="G326" s="114">
        <f>G327+G328</f>
        <v>32744.1</v>
      </c>
    </row>
    <row r="327" spans="1:7" ht="60">
      <c r="A327" s="128" t="s">
        <v>497</v>
      </c>
      <c r="B327" s="115" t="s">
        <v>479</v>
      </c>
      <c r="C327" s="115" t="s">
        <v>464</v>
      </c>
      <c r="D327" s="115" t="s">
        <v>463</v>
      </c>
      <c r="E327" s="115" t="s">
        <v>462</v>
      </c>
      <c r="F327" s="124" t="s">
        <v>242</v>
      </c>
      <c r="G327" s="114">
        <v>31543.8</v>
      </c>
    </row>
    <row r="328" spans="1:8" ht="30">
      <c r="A328" s="128" t="s">
        <v>219</v>
      </c>
      <c r="B328" s="115" t="s">
        <v>479</v>
      </c>
      <c r="C328" s="115" t="s">
        <v>464</v>
      </c>
      <c r="D328" s="115" t="s">
        <v>463</v>
      </c>
      <c r="E328" s="115" t="s">
        <v>462</v>
      </c>
      <c r="F328" s="124" t="s">
        <v>218</v>
      </c>
      <c r="G328" s="114">
        <v>1200.3</v>
      </c>
      <c r="H328" s="155"/>
    </row>
    <row r="329" spans="1:7" ht="45">
      <c r="A329" s="119" t="s">
        <v>516</v>
      </c>
      <c r="B329" s="115" t="s">
        <v>479</v>
      </c>
      <c r="C329" s="115" t="s">
        <v>464</v>
      </c>
      <c r="D329" s="115" t="s">
        <v>463</v>
      </c>
      <c r="E329" s="115" t="s">
        <v>515</v>
      </c>
      <c r="F329" s="124"/>
      <c r="G329" s="114">
        <f>G330</f>
        <v>636.2</v>
      </c>
    </row>
    <row r="330" spans="1:7" ht="23.25" customHeight="1">
      <c r="A330" s="128" t="s">
        <v>231</v>
      </c>
      <c r="B330" s="115" t="s">
        <v>479</v>
      </c>
      <c r="C330" s="115" t="s">
        <v>464</v>
      </c>
      <c r="D330" s="115" t="s">
        <v>463</v>
      </c>
      <c r="E330" s="115" t="s">
        <v>515</v>
      </c>
      <c r="F330" s="124" t="s">
        <v>230</v>
      </c>
      <c r="G330" s="114">
        <v>636.2</v>
      </c>
    </row>
    <row r="331" spans="1:7" ht="24" customHeight="1">
      <c r="A331" s="125" t="s">
        <v>239</v>
      </c>
      <c r="B331" s="115" t="s">
        <v>479</v>
      </c>
      <c r="C331" s="115" t="s">
        <v>464</v>
      </c>
      <c r="D331" s="115" t="s">
        <v>463</v>
      </c>
      <c r="E331" s="115" t="s">
        <v>238</v>
      </c>
      <c r="F331" s="124"/>
      <c r="G331" s="114">
        <f>G332</f>
        <v>21827.6</v>
      </c>
    </row>
    <row r="332" spans="1:7" ht="30">
      <c r="A332" s="125" t="s">
        <v>514</v>
      </c>
      <c r="B332" s="115" t="s">
        <v>479</v>
      </c>
      <c r="C332" s="115" t="s">
        <v>464</v>
      </c>
      <c r="D332" s="115" t="s">
        <v>463</v>
      </c>
      <c r="E332" s="115" t="s">
        <v>513</v>
      </c>
      <c r="F332" s="124"/>
      <c r="G332" s="114">
        <f>G333</f>
        <v>21827.6</v>
      </c>
    </row>
    <row r="333" spans="1:7" ht="30">
      <c r="A333" s="128" t="s">
        <v>219</v>
      </c>
      <c r="B333" s="115" t="s">
        <v>479</v>
      </c>
      <c r="C333" s="115" t="s">
        <v>464</v>
      </c>
      <c r="D333" s="115" t="s">
        <v>463</v>
      </c>
      <c r="E333" s="115" t="s">
        <v>513</v>
      </c>
      <c r="F333" s="124" t="s">
        <v>218</v>
      </c>
      <c r="G333" s="114">
        <v>21827.6</v>
      </c>
    </row>
    <row r="334" spans="1:7" ht="45">
      <c r="A334" s="125" t="s">
        <v>276</v>
      </c>
      <c r="B334" s="115" t="s">
        <v>479</v>
      </c>
      <c r="C334" s="115" t="s">
        <v>464</v>
      </c>
      <c r="D334" s="115" t="s">
        <v>463</v>
      </c>
      <c r="E334" s="115" t="s">
        <v>275</v>
      </c>
      <c r="F334" s="124"/>
      <c r="G334" s="114">
        <f>G336</f>
        <v>97</v>
      </c>
    </row>
    <row r="335" spans="1:7" ht="60">
      <c r="A335" s="125" t="s">
        <v>512</v>
      </c>
      <c r="B335" s="115" t="s">
        <v>479</v>
      </c>
      <c r="C335" s="115" t="s">
        <v>464</v>
      </c>
      <c r="D335" s="115" t="s">
        <v>463</v>
      </c>
      <c r="E335" s="115" t="s">
        <v>511</v>
      </c>
      <c r="F335" s="124"/>
      <c r="G335" s="114">
        <f>G336</f>
        <v>97</v>
      </c>
    </row>
    <row r="336" spans="1:7" ht="30">
      <c r="A336" s="128" t="s">
        <v>219</v>
      </c>
      <c r="B336" s="115" t="s">
        <v>479</v>
      </c>
      <c r="C336" s="115" t="s">
        <v>464</v>
      </c>
      <c r="D336" s="115" t="s">
        <v>463</v>
      </c>
      <c r="E336" s="115" t="s">
        <v>511</v>
      </c>
      <c r="F336" s="124" t="s">
        <v>218</v>
      </c>
      <c r="G336" s="114">
        <v>97</v>
      </c>
    </row>
    <row r="337" spans="1:7" ht="30">
      <c r="A337" s="125" t="s">
        <v>510</v>
      </c>
      <c r="B337" s="115" t="s">
        <v>479</v>
      </c>
      <c r="C337" s="115" t="s">
        <v>464</v>
      </c>
      <c r="D337" s="115" t="s">
        <v>502</v>
      </c>
      <c r="E337" s="115"/>
      <c r="F337" s="124"/>
      <c r="G337" s="114">
        <f>G346+G338+G352</f>
        <v>36814.2</v>
      </c>
    </row>
    <row r="338" spans="1:7" ht="35.25" customHeight="1">
      <c r="A338" s="119" t="s">
        <v>206</v>
      </c>
      <c r="B338" s="115" t="s">
        <v>479</v>
      </c>
      <c r="C338" s="115" t="s">
        <v>464</v>
      </c>
      <c r="D338" s="115" t="s">
        <v>502</v>
      </c>
      <c r="E338" s="115" t="s">
        <v>205</v>
      </c>
      <c r="F338" s="124"/>
      <c r="G338" s="114">
        <f>G339</f>
        <v>10155</v>
      </c>
    </row>
    <row r="339" spans="1:7" ht="15">
      <c r="A339" s="119" t="s">
        <v>204</v>
      </c>
      <c r="B339" s="115" t="s">
        <v>479</v>
      </c>
      <c r="C339" s="115" t="s">
        <v>464</v>
      </c>
      <c r="D339" s="115" t="s">
        <v>502</v>
      </c>
      <c r="E339" s="115" t="s">
        <v>203</v>
      </c>
      <c r="F339" s="124"/>
      <c r="G339" s="114">
        <f>G340+G341+G342+G343+G344+G345</f>
        <v>10155</v>
      </c>
    </row>
    <row r="340" spans="1:7" ht="15">
      <c r="A340" s="116" t="s">
        <v>198</v>
      </c>
      <c r="B340" s="115" t="s">
        <v>479</v>
      </c>
      <c r="C340" s="115" t="s">
        <v>464</v>
      </c>
      <c r="D340" s="115" t="s">
        <v>502</v>
      </c>
      <c r="E340" s="115" t="s">
        <v>203</v>
      </c>
      <c r="F340" s="118" t="s">
        <v>202</v>
      </c>
      <c r="G340" s="114">
        <v>7808.1</v>
      </c>
    </row>
    <row r="341" spans="1:7" ht="30">
      <c r="A341" s="116" t="s">
        <v>224</v>
      </c>
      <c r="B341" s="115" t="s">
        <v>479</v>
      </c>
      <c r="C341" s="115" t="s">
        <v>464</v>
      </c>
      <c r="D341" s="115" t="s">
        <v>502</v>
      </c>
      <c r="E341" s="115" t="s">
        <v>203</v>
      </c>
      <c r="F341" s="118" t="s">
        <v>223</v>
      </c>
      <c r="G341" s="114">
        <v>22</v>
      </c>
    </row>
    <row r="342" spans="1:8" ht="30">
      <c r="A342" s="128" t="s">
        <v>219</v>
      </c>
      <c r="B342" s="115" t="s">
        <v>479</v>
      </c>
      <c r="C342" s="115" t="s">
        <v>464</v>
      </c>
      <c r="D342" s="115" t="s">
        <v>502</v>
      </c>
      <c r="E342" s="115" t="s">
        <v>203</v>
      </c>
      <c r="F342" s="118" t="s">
        <v>218</v>
      </c>
      <c r="G342" s="114">
        <v>1744</v>
      </c>
      <c r="H342" s="155"/>
    </row>
    <row r="343" spans="1:8" ht="36" customHeight="1">
      <c r="A343" s="116" t="s">
        <v>196</v>
      </c>
      <c r="B343" s="115" t="s">
        <v>479</v>
      </c>
      <c r="C343" s="115" t="s">
        <v>464</v>
      </c>
      <c r="D343" s="115" t="s">
        <v>502</v>
      </c>
      <c r="E343" s="115" t="s">
        <v>203</v>
      </c>
      <c r="F343" s="118" t="s">
        <v>191</v>
      </c>
      <c r="G343" s="114">
        <v>312.9</v>
      </c>
      <c r="H343" s="155"/>
    </row>
    <row r="344" spans="1:8" ht="30">
      <c r="A344" s="116" t="s">
        <v>222</v>
      </c>
      <c r="B344" s="115" t="s">
        <v>479</v>
      </c>
      <c r="C344" s="115" t="s">
        <v>464</v>
      </c>
      <c r="D344" s="115" t="s">
        <v>502</v>
      </c>
      <c r="E344" s="115" t="s">
        <v>203</v>
      </c>
      <c r="F344" s="118" t="s">
        <v>221</v>
      </c>
      <c r="G344" s="114">
        <v>218</v>
      </c>
      <c r="H344" s="155"/>
    </row>
    <row r="345" spans="1:7" ht="30">
      <c r="A345" s="116" t="s">
        <v>217</v>
      </c>
      <c r="B345" s="115" t="s">
        <v>479</v>
      </c>
      <c r="C345" s="115" t="s">
        <v>464</v>
      </c>
      <c r="D345" s="115" t="s">
        <v>502</v>
      </c>
      <c r="E345" s="115" t="s">
        <v>203</v>
      </c>
      <c r="F345" s="118" t="s">
        <v>215</v>
      </c>
      <c r="G345" s="114">
        <v>50</v>
      </c>
    </row>
    <row r="346" spans="1:7" ht="30">
      <c r="A346" s="125" t="s">
        <v>435</v>
      </c>
      <c r="B346" s="115" t="s">
        <v>479</v>
      </c>
      <c r="C346" s="115" t="s">
        <v>464</v>
      </c>
      <c r="D346" s="115" t="s">
        <v>502</v>
      </c>
      <c r="E346" s="115" t="s">
        <v>238</v>
      </c>
      <c r="F346" s="124"/>
      <c r="G346" s="114">
        <f>G347+G350</f>
        <v>25659.199999999997</v>
      </c>
    </row>
    <row r="347" spans="1:7" ht="45">
      <c r="A347" s="125" t="s">
        <v>509</v>
      </c>
      <c r="B347" s="115" t="s">
        <v>479</v>
      </c>
      <c r="C347" s="115" t="s">
        <v>464</v>
      </c>
      <c r="D347" s="115" t="s">
        <v>502</v>
      </c>
      <c r="E347" s="115" t="s">
        <v>508</v>
      </c>
      <c r="F347" s="124"/>
      <c r="G347" s="114">
        <f>G348+G349</f>
        <v>25609.199999999997</v>
      </c>
    </row>
    <row r="348" spans="1:9" ht="30">
      <c r="A348" s="128" t="s">
        <v>219</v>
      </c>
      <c r="B348" s="115" t="s">
        <v>479</v>
      </c>
      <c r="C348" s="115" t="s">
        <v>464</v>
      </c>
      <c r="D348" s="115" t="s">
        <v>502</v>
      </c>
      <c r="E348" s="115" t="s">
        <v>508</v>
      </c>
      <c r="F348" s="124" t="s">
        <v>218</v>
      </c>
      <c r="G348" s="114">
        <v>5896.6</v>
      </c>
      <c r="H348" s="155"/>
      <c r="I348" s="155"/>
    </row>
    <row r="349" spans="1:8" ht="45">
      <c r="A349" s="128" t="s">
        <v>492</v>
      </c>
      <c r="B349" s="115" t="s">
        <v>479</v>
      </c>
      <c r="C349" s="115" t="s">
        <v>464</v>
      </c>
      <c r="D349" s="115" t="s">
        <v>502</v>
      </c>
      <c r="E349" s="115" t="s">
        <v>508</v>
      </c>
      <c r="F349" s="124" t="s">
        <v>491</v>
      </c>
      <c r="G349" s="114">
        <v>19712.6</v>
      </c>
      <c r="H349" s="155"/>
    </row>
    <row r="350" spans="1:7" ht="15">
      <c r="A350" s="125" t="s">
        <v>507</v>
      </c>
      <c r="B350" s="115" t="s">
        <v>479</v>
      </c>
      <c r="C350" s="115" t="s">
        <v>464</v>
      </c>
      <c r="D350" s="115" t="s">
        <v>502</v>
      </c>
      <c r="E350" s="115" t="s">
        <v>506</v>
      </c>
      <c r="F350" s="124"/>
      <c r="G350" s="114">
        <f>G351</f>
        <v>50</v>
      </c>
    </row>
    <row r="351" spans="1:7" ht="30">
      <c r="A351" s="128" t="s">
        <v>219</v>
      </c>
      <c r="B351" s="115" t="s">
        <v>479</v>
      </c>
      <c r="C351" s="115" t="s">
        <v>464</v>
      </c>
      <c r="D351" s="115" t="s">
        <v>502</v>
      </c>
      <c r="E351" s="115" t="s">
        <v>506</v>
      </c>
      <c r="F351" s="124" t="s">
        <v>218</v>
      </c>
      <c r="G351" s="114">
        <v>50</v>
      </c>
    </row>
    <row r="352" spans="1:7" ht="45">
      <c r="A352" s="125" t="s">
        <v>505</v>
      </c>
      <c r="B352" s="115" t="s">
        <v>479</v>
      </c>
      <c r="C352" s="115" t="s">
        <v>464</v>
      </c>
      <c r="D352" s="115" t="s">
        <v>502</v>
      </c>
      <c r="E352" s="115" t="s">
        <v>504</v>
      </c>
      <c r="F352" s="124"/>
      <c r="G352" s="114">
        <f>G353</f>
        <v>1000</v>
      </c>
    </row>
    <row r="353" spans="1:7" ht="63" customHeight="1">
      <c r="A353" s="125" t="s">
        <v>503</v>
      </c>
      <c r="B353" s="115" t="s">
        <v>479</v>
      </c>
      <c r="C353" s="115" t="s">
        <v>464</v>
      </c>
      <c r="D353" s="115" t="s">
        <v>502</v>
      </c>
      <c r="E353" s="115" t="s">
        <v>501</v>
      </c>
      <c r="F353" s="124"/>
      <c r="G353" s="114">
        <f>G354</f>
        <v>1000</v>
      </c>
    </row>
    <row r="354" spans="1:7" ht="30">
      <c r="A354" s="128" t="s">
        <v>219</v>
      </c>
      <c r="B354" s="115" t="s">
        <v>479</v>
      </c>
      <c r="C354" s="115" t="s">
        <v>464</v>
      </c>
      <c r="D354" s="115" t="s">
        <v>502</v>
      </c>
      <c r="E354" s="115" t="s">
        <v>501</v>
      </c>
      <c r="F354" s="124" t="s">
        <v>218</v>
      </c>
      <c r="G354" s="114">
        <v>1000</v>
      </c>
    </row>
    <row r="355" spans="1:7" ht="15">
      <c r="A355" s="125" t="s">
        <v>500</v>
      </c>
      <c r="B355" s="115" t="s">
        <v>479</v>
      </c>
      <c r="C355" s="115" t="s">
        <v>496</v>
      </c>
      <c r="D355" s="115"/>
      <c r="E355" s="115"/>
      <c r="F355" s="124"/>
      <c r="G355" s="114">
        <f>G356</f>
        <v>722</v>
      </c>
    </row>
    <row r="356" spans="1:7" ht="15">
      <c r="A356" s="125" t="s">
        <v>499</v>
      </c>
      <c r="B356" s="115" t="s">
        <v>479</v>
      </c>
      <c r="C356" s="115" t="s">
        <v>496</v>
      </c>
      <c r="D356" s="115" t="s">
        <v>495</v>
      </c>
      <c r="E356" s="115"/>
      <c r="F356" s="124"/>
      <c r="G356" s="114">
        <f>G357</f>
        <v>722</v>
      </c>
    </row>
    <row r="357" spans="1:7" ht="15">
      <c r="A357" s="125" t="s">
        <v>498</v>
      </c>
      <c r="B357" s="115" t="s">
        <v>479</v>
      </c>
      <c r="C357" s="115" t="s">
        <v>496</v>
      </c>
      <c r="D357" s="115" t="s">
        <v>495</v>
      </c>
      <c r="E357" s="115" t="s">
        <v>494</v>
      </c>
      <c r="F357" s="124"/>
      <c r="G357" s="114">
        <f>G358</f>
        <v>722</v>
      </c>
    </row>
    <row r="358" spans="1:7" ht="60">
      <c r="A358" s="128" t="s">
        <v>497</v>
      </c>
      <c r="B358" s="115" t="s">
        <v>479</v>
      </c>
      <c r="C358" s="115" t="s">
        <v>496</v>
      </c>
      <c r="D358" s="115" t="s">
        <v>495</v>
      </c>
      <c r="E358" s="115" t="s">
        <v>494</v>
      </c>
      <c r="F358" s="124" t="s">
        <v>242</v>
      </c>
      <c r="G358" s="114">
        <v>722</v>
      </c>
    </row>
    <row r="359" spans="1:7" ht="15">
      <c r="A359" s="128" t="s">
        <v>327</v>
      </c>
      <c r="B359" s="115" t="s">
        <v>479</v>
      </c>
      <c r="C359" s="115" t="s">
        <v>308</v>
      </c>
      <c r="D359" s="115"/>
      <c r="E359" s="115"/>
      <c r="F359" s="124"/>
      <c r="G359" s="114">
        <f>G360+G372</f>
        <v>11229.8</v>
      </c>
    </row>
    <row r="360" spans="1:7" ht="15">
      <c r="A360" s="125" t="s">
        <v>326</v>
      </c>
      <c r="B360" s="115" t="s">
        <v>479</v>
      </c>
      <c r="C360" s="115" t="s">
        <v>308</v>
      </c>
      <c r="D360" s="115" t="s">
        <v>323</v>
      </c>
      <c r="E360" s="115"/>
      <c r="F360" s="124"/>
      <c r="G360" s="114">
        <f>G361+G364+G367+G369</f>
        <v>6964.1</v>
      </c>
    </row>
    <row r="361" spans="1:7" ht="24.75" customHeight="1">
      <c r="A361" s="125" t="s">
        <v>239</v>
      </c>
      <c r="B361" s="115" t="s">
        <v>479</v>
      </c>
      <c r="C361" s="115" t="s">
        <v>308</v>
      </c>
      <c r="D361" s="115" t="s">
        <v>323</v>
      </c>
      <c r="E361" s="115" t="s">
        <v>325</v>
      </c>
      <c r="F361" s="124"/>
      <c r="G361" s="114">
        <f>G362</f>
        <v>4351.5</v>
      </c>
    </row>
    <row r="362" spans="1:7" ht="45">
      <c r="A362" s="125" t="s">
        <v>493</v>
      </c>
      <c r="B362" s="115" t="s">
        <v>479</v>
      </c>
      <c r="C362" s="115" t="s">
        <v>308</v>
      </c>
      <c r="D362" s="115" t="s">
        <v>323</v>
      </c>
      <c r="E362" s="115" t="s">
        <v>322</v>
      </c>
      <c r="F362" s="124"/>
      <c r="G362" s="114">
        <f>G363</f>
        <v>4351.5</v>
      </c>
    </row>
    <row r="363" spans="1:7" ht="45">
      <c r="A363" s="128" t="s">
        <v>492</v>
      </c>
      <c r="B363" s="115" t="s">
        <v>479</v>
      </c>
      <c r="C363" s="115" t="s">
        <v>308</v>
      </c>
      <c r="D363" s="115" t="s">
        <v>323</v>
      </c>
      <c r="E363" s="115" t="s">
        <v>322</v>
      </c>
      <c r="F363" s="124" t="s">
        <v>491</v>
      </c>
      <c r="G363" s="114">
        <v>4351.5</v>
      </c>
    </row>
    <row r="364" spans="1:7" ht="45">
      <c r="A364" s="125" t="s">
        <v>276</v>
      </c>
      <c r="B364" s="115" t="s">
        <v>479</v>
      </c>
      <c r="C364" s="115" t="s">
        <v>308</v>
      </c>
      <c r="D364" s="115" t="s">
        <v>323</v>
      </c>
      <c r="E364" s="115" t="s">
        <v>484</v>
      </c>
      <c r="F364" s="124"/>
      <c r="G364" s="114">
        <f>G365</f>
        <v>110.3</v>
      </c>
    </row>
    <row r="365" spans="1:7" ht="48" customHeight="1">
      <c r="A365" s="125" t="s">
        <v>490</v>
      </c>
      <c r="B365" s="115" t="s">
        <v>479</v>
      </c>
      <c r="C365" s="115" t="s">
        <v>308</v>
      </c>
      <c r="D365" s="115" t="s">
        <v>323</v>
      </c>
      <c r="E365" s="115" t="s">
        <v>488</v>
      </c>
      <c r="F365" s="124"/>
      <c r="G365" s="114">
        <v>110.3</v>
      </c>
    </row>
    <row r="366" spans="1:7" ht="15">
      <c r="A366" s="119" t="s">
        <v>489</v>
      </c>
      <c r="B366" s="115" t="s">
        <v>479</v>
      </c>
      <c r="C366" s="115" t="s">
        <v>308</v>
      </c>
      <c r="D366" s="115" t="s">
        <v>323</v>
      </c>
      <c r="E366" s="115" t="s">
        <v>488</v>
      </c>
      <c r="F366" s="124" t="s">
        <v>487</v>
      </c>
      <c r="G366" s="114">
        <v>110.3</v>
      </c>
    </row>
    <row r="367" spans="1:7" ht="75">
      <c r="A367" s="128" t="s">
        <v>486</v>
      </c>
      <c r="B367" s="115" t="s">
        <v>479</v>
      </c>
      <c r="C367" s="115" t="s">
        <v>308</v>
      </c>
      <c r="D367" s="115" t="s">
        <v>323</v>
      </c>
      <c r="E367" s="115" t="s">
        <v>485</v>
      </c>
      <c r="F367" s="124"/>
      <c r="G367" s="114">
        <f>G368</f>
        <v>1500</v>
      </c>
    </row>
    <row r="368" spans="1:7" ht="30">
      <c r="A368" s="128" t="s">
        <v>219</v>
      </c>
      <c r="B368" s="115" t="s">
        <v>479</v>
      </c>
      <c r="C368" s="115" t="s">
        <v>308</v>
      </c>
      <c r="D368" s="115" t="s">
        <v>323</v>
      </c>
      <c r="E368" s="115" t="s">
        <v>485</v>
      </c>
      <c r="F368" s="124" t="s">
        <v>218</v>
      </c>
      <c r="G368" s="114">
        <v>1500</v>
      </c>
    </row>
    <row r="369" spans="1:7" ht="45">
      <c r="A369" s="125" t="s">
        <v>276</v>
      </c>
      <c r="B369" s="115" t="s">
        <v>479</v>
      </c>
      <c r="C369" s="115" t="s">
        <v>308</v>
      </c>
      <c r="D369" s="115" t="s">
        <v>323</v>
      </c>
      <c r="E369" s="115" t="s">
        <v>484</v>
      </c>
      <c r="F369" s="124"/>
      <c r="G369" s="114">
        <f>G370</f>
        <v>1002.3</v>
      </c>
    </row>
    <row r="370" spans="1:7" ht="62.25" customHeight="1">
      <c r="A370" s="125" t="s">
        <v>483</v>
      </c>
      <c r="B370" s="115" t="s">
        <v>479</v>
      </c>
      <c r="C370" s="115" t="s">
        <v>308</v>
      </c>
      <c r="D370" s="115" t="s">
        <v>323</v>
      </c>
      <c r="E370" s="115" t="s">
        <v>482</v>
      </c>
      <c r="F370" s="124"/>
      <c r="G370" s="114">
        <f>G371</f>
        <v>1002.3</v>
      </c>
    </row>
    <row r="371" spans="1:7" ht="30">
      <c r="A371" s="128" t="s">
        <v>219</v>
      </c>
      <c r="B371" s="115" t="s">
        <v>479</v>
      </c>
      <c r="C371" s="115" t="s">
        <v>308</v>
      </c>
      <c r="D371" s="115" t="s">
        <v>323</v>
      </c>
      <c r="E371" s="115" t="s">
        <v>482</v>
      </c>
      <c r="F371" s="124" t="s">
        <v>218</v>
      </c>
      <c r="G371" s="114">
        <v>1002.3</v>
      </c>
    </row>
    <row r="372" spans="1:7" ht="15">
      <c r="A372" s="119" t="s">
        <v>481</v>
      </c>
      <c r="B372" s="115" t="s">
        <v>479</v>
      </c>
      <c r="C372" s="115" t="s">
        <v>308</v>
      </c>
      <c r="D372" s="115" t="s">
        <v>478</v>
      </c>
      <c r="E372" s="115"/>
      <c r="F372" s="124"/>
      <c r="G372" s="114">
        <f>G373</f>
        <v>4265.7</v>
      </c>
    </row>
    <row r="373" spans="1:7" ht="30">
      <c r="A373" s="119" t="s">
        <v>480</v>
      </c>
      <c r="B373" s="115" t="s">
        <v>479</v>
      </c>
      <c r="C373" s="115" t="s">
        <v>308</v>
      </c>
      <c r="D373" s="115" t="s">
        <v>478</v>
      </c>
      <c r="E373" s="115" t="s">
        <v>477</v>
      </c>
      <c r="F373" s="124"/>
      <c r="G373" s="114">
        <f>G374</f>
        <v>4265.7</v>
      </c>
    </row>
    <row r="374" spans="1:8" ht="64.5" customHeight="1">
      <c r="A374" s="116" t="s">
        <v>255</v>
      </c>
      <c r="B374" s="115" t="s">
        <v>479</v>
      </c>
      <c r="C374" s="115" t="s">
        <v>308</v>
      </c>
      <c r="D374" s="115" t="s">
        <v>478</v>
      </c>
      <c r="E374" s="115" t="s">
        <v>477</v>
      </c>
      <c r="F374" s="124" t="s">
        <v>253</v>
      </c>
      <c r="G374" s="114">
        <v>4265.7</v>
      </c>
      <c r="H374" s="155"/>
    </row>
    <row r="375" spans="1:7" ht="43.5" customHeight="1">
      <c r="A375" s="154" t="s">
        <v>476</v>
      </c>
      <c r="B375" s="153" t="s">
        <v>465</v>
      </c>
      <c r="C375" s="132"/>
      <c r="D375" s="132"/>
      <c r="E375" s="152"/>
      <c r="F375" s="144"/>
      <c r="G375" s="120">
        <f>G376+G386</f>
        <v>15277.1</v>
      </c>
    </row>
    <row r="376" spans="1:7" ht="18" customHeight="1">
      <c r="A376" s="125" t="s">
        <v>288</v>
      </c>
      <c r="B376" s="151" t="s">
        <v>465</v>
      </c>
      <c r="C376" s="115" t="s">
        <v>285</v>
      </c>
      <c r="D376" s="115"/>
      <c r="E376" s="115"/>
      <c r="F376" s="124"/>
      <c r="G376" s="114">
        <f>G377</f>
        <v>15064.1</v>
      </c>
    </row>
    <row r="377" spans="1:7" ht="21" customHeight="1">
      <c r="A377" s="125" t="s">
        <v>475</v>
      </c>
      <c r="B377" s="115" t="s">
        <v>465</v>
      </c>
      <c r="C377" s="115" t="s">
        <v>285</v>
      </c>
      <c r="D377" s="115" t="s">
        <v>472</v>
      </c>
      <c r="E377" s="115"/>
      <c r="F377" s="124"/>
      <c r="G377" s="114">
        <f>G378</f>
        <v>15064.1</v>
      </c>
    </row>
    <row r="378" spans="1:7" ht="30" customHeight="1">
      <c r="A378" s="125" t="s">
        <v>474</v>
      </c>
      <c r="B378" s="115" t="s">
        <v>465</v>
      </c>
      <c r="C378" s="115" t="s">
        <v>285</v>
      </c>
      <c r="D378" s="115" t="s">
        <v>472</v>
      </c>
      <c r="E378" s="115" t="s">
        <v>473</v>
      </c>
      <c r="F378" s="124"/>
      <c r="G378" s="114">
        <f>G379</f>
        <v>15064.1</v>
      </c>
    </row>
    <row r="379" spans="1:7" ht="30" customHeight="1">
      <c r="A379" s="125" t="s">
        <v>220</v>
      </c>
      <c r="B379" s="115" t="s">
        <v>465</v>
      </c>
      <c r="C379" s="115" t="s">
        <v>285</v>
      </c>
      <c r="D379" s="115" t="s">
        <v>472</v>
      </c>
      <c r="E379" s="115" t="s">
        <v>471</v>
      </c>
      <c r="F379" s="124"/>
      <c r="G379" s="114">
        <f>G380+G382+G383+G384+G385+G381</f>
        <v>15064.1</v>
      </c>
    </row>
    <row r="380" spans="1:7" ht="24" customHeight="1">
      <c r="A380" s="116" t="s">
        <v>198</v>
      </c>
      <c r="B380" s="115" t="s">
        <v>465</v>
      </c>
      <c r="C380" s="115" t="s">
        <v>285</v>
      </c>
      <c r="D380" s="115" t="s">
        <v>472</v>
      </c>
      <c r="E380" s="115" t="s">
        <v>471</v>
      </c>
      <c r="F380" s="118" t="s">
        <v>197</v>
      </c>
      <c r="G380" s="114">
        <f>4707+91+69.1</f>
        <v>4867.1</v>
      </c>
    </row>
    <row r="381" spans="1:7" ht="31.5" customHeight="1">
      <c r="A381" s="116" t="s">
        <v>224</v>
      </c>
      <c r="B381" s="115" t="s">
        <v>465</v>
      </c>
      <c r="C381" s="115" t="s">
        <v>285</v>
      </c>
      <c r="D381" s="115" t="s">
        <v>472</v>
      </c>
      <c r="E381" s="115" t="s">
        <v>471</v>
      </c>
      <c r="F381" s="118" t="s">
        <v>379</v>
      </c>
      <c r="G381" s="114">
        <v>8</v>
      </c>
    </row>
    <row r="382" spans="1:7" ht="31.5" customHeight="1">
      <c r="A382" s="116" t="s">
        <v>196</v>
      </c>
      <c r="B382" s="115" t="s">
        <v>465</v>
      </c>
      <c r="C382" s="115" t="s">
        <v>285</v>
      </c>
      <c r="D382" s="115" t="s">
        <v>472</v>
      </c>
      <c r="E382" s="115" t="s">
        <v>471</v>
      </c>
      <c r="F382" s="118" t="s">
        <v>191</v>
      </c>
      <c r="G382" s="114">
        <f>562+40</f>
        <v>602</v>
      </c>
    </row>
    <row r="383" spans="1:7" ht="30">
      <c r="A383" s="125" t="s">
        <v>219</v>
      </c>
      <c r="B383" s="115" t="s">
        <v>465</v>
      </c>
      <c r="C383" s="115" t="s">
        <v>285</v>
      </c>
      <c r="D383" s="115" t="s">
        <v>472</v>
      </c>
      <c r="E383" s="115" t="s">
        <v>471</v>
      </c>
      <c r="F383" s="118" t="s">
        <v>218</v>
      </c>
      <c r="G383" s="114">
        <f>9234.4-99+33.2</f>
        <v>9168.6</v>
      </c>
    </row>
    <row r="384" spans="1:7" ht="30" customHeight="1">
      <c r="A384" s="116" t="s">
        <v>222</v>
      </c>
      <c r="B384" s="115" t="s">
        <v>465</v>
      </c>
      <c r="C384" s="115" t="s">
        <v>285</v>
      </c>
      <c r="D384" s="115" t="s">
        <v>472</v>
      </c>
      <c r="E384" s="115" t="s">
        <v>471</v>
      </c>
      <c r="F384" s="118" t="s">
        <v>221</v>
      </c>
      <c r="G384" s="114">
        <f>320+76.8+6</f>
        <v>402.8</v>
      </c>
    </row>
    <row r="385" spans="1:7" ht="30" customHeight="1">
      <c r="A385" s="116" t="s">
        <v>217</v>
      </c>
      <c r="B385" s="115" t="s">
        <v>465</v>
      </c>
      <c r="C385" s="115" t="s">
        <v>285</v>
      </c>
      <c r="D385" s="115" t="s">
        <v>472</v>
      </c>
      <c r="E385" s="115" t="s">
        <v>471</v>
      </c>
      <c r="F385" s="118" t="s">
        <v>215</v>
      </c>
      <c r="G385" s="114">
        <f>11+1.7+2.9</f>
        <v>15.6</v>
      </c>
    </row>
    <row r="386" spans="1:7" ht="17.25" customHeight="1">
      <c r="A386" s="125" t="s">
        <v>470</v>
      </c>
      <c r="B386" s="115" t="s">
        <v>465</v>
      </c>
      <c r="C386" s="115" t="s">
        <v>464</v>
      </c>
      <c r="D386" s="115"/>
      <c r="E386" s="115"/>
      <c r="F386" s="124"/>
      <c r="G386" s="114">
        <f>G387</f>
        <v>213</v>
      </c>
    </row>
    <row r="387" spans="1:7" ht="18.75" customHeight="1">
      <c r="A387" s="125" t="s">
        <v>469</v>
      </c>
      <c r="B387" s="115" t="s">
        <v>465</v>
      </c>
      <c r="C387" s="115" t="s">
        <v>464</v>
      </c>
      <c r="D387" s="115" t="s">
        <v>463</v>
      </c>
      <c r="E387" s="115"/>
      <c r="F387" s="124"/>
      <c r="G387" s="114">
        <f>G388</f>
        <v>213</v>
      </c>
    </row>
    <row r="388" spans="1:7" ht="33.75" customHeight="1">
      <c r="A388" s="125" t="s">
        <v>468</v>
      </c>
      <c r="B388" s="115" t="s">
        <v>465</v>
      </c>
      <c r="C388" s="115" t="s">
        <v>464</v>
      </c>
      <c r="D388" s="115" t="s">
        <v>463</v>
      </c>
      <c r="E388" s="115" t="s">
        <v>467</v>
      </c>
      <c r="F388" s="124"/>
      <c r="G388" s="114">
        <f>G389</f>
        <v>213</v>
      </c>
    </row>
    <row r="389" spans="1:7" ht="31.5" customHeight="1">
      <c r="A389" s="119" t="s">
        <v>466</v>
      </c>
      <c r="B389" s="115" t="s">
        <v>465</v>
      </c>
      <c r="C389" s="115" t="s">
        <v>464</v>
      </c>
      <c r="D389" s="115" t="s">
        <v>463</v>
      </c>
      <c r="E389" s="115" t="s">
        <v>462</v>
      </c>
      <c r="F389" s="124"/>
      <c r="G389" s="114">
        <f>G390</f>
        <v>213</v>
      </c>
    </row>
    <row r="390" spans="1:7" ht="30" customHeight="1">
      <c r="A390" s="125" t="s">
        <v>219</v>
      </c>
      <c r="B390" s="115" t="s">
        <v>465</v>
      </c>
      <c r="C390" s="115" t="s">
        <v>464</v>
      </c>
      <c r="D390" s="115" t="s">
        <v>463</v>
      </c>
      <c r="E390" s="115" t="s">
        <v>462</v>
      </c>
      <c r="F390" s="124" t="s">
        <v>218</v>
      </c>
      <c r="G390" s="114">
        <f>103+110</f>
        <v>213</v>
      </c>
    </row>
    <row r="391" spans="1:7" ht="48" customHeight="1">
      <c r="A391" s="135" t="s">
        <v>461</v>
      </c>
      <c r="B391" s="122" t="s">
        <v>445</v>
      </c>
      <c r="C391" s="121"/>
      <c r="D391" s="121"/>
      <c r="E391" s="121"/>
      <c r="F391" s="150"/>
      <c r="G391" s="120">
        <f>G392+G397</f>
        <v>28713.2</v>
      </c>
    </row>
    <row r="392" spans="1:7" ht="22.5" customHeight="1">
      <c r="A392" s="125" t="s">
        <v>270</v>
      </c>
      <c r="B392" s="115" t="s">
        <v>445</v>
      </c>
      <c r="C392" s="115" t="s">
        <v>266</v>
      </c>
      <c r="D392" s="115"/>
      <c r="E392" s="115"/>
      <c r="F392" s="124"/>
      <c r="G392" s="114">
        <f>G393</f>
        <v>2321.8</v>
      </c>
    </row>
    <row r="393" spans="1:7" ht="22.5" customHeight="1">
      <c r="A393" s="125" t="s">
        <v>269</v>
      </c>
      <c r="B393" s="115" t="s">
        <v>445</v>
      </c>
      <c r="C393" s="115" t="s">
        <v>266</v>
      </c>
      <c r="D393" s="115" t="s">
        <v>265</v>
      </c>
      <c r="E393" s="115"/>
      <c r="F393" s="124"/>
      <c r="G393" s="114">
        <f>G394</f>
        <v>2321.8</v>
      </c>
    </row>
    <row r="394" spans="1:7" ht="24" customHeight="1">
      <c r="A394" s="125" t="s">
        <v>268</v>
      </c>
      <c r="B394" s="115" t="s">
        <v>445</v>
      </c>
      <c r="C394" s="115" t="s">
        <v>266</v>
      </c>
      <c r="D394" s="115" t="s">
        <v>265</v>
      </c>
      <c r="E394" s="115" t="s">
        <v>267</v>
      </c>
      <c r="F394" s="124"/>
      <c r="G394" s="114">
        <f>G395</f>
        <v>2321.8</v>
      </c>
    </row>
    <row r="395" spans="1:7" ht="35.25" customHeight="1">
      <c r="A395" s="125" t="s">
        <v>220</v>
      </c>
      <c r="B395" s="115" t="s">
        <v>445</v>
      </c>
      <c r="C395" s="115" t="s">
        <v>266</v>
      </c>
      <c r="D395" s="115" t="s">
        <v>265</v>
      </c>
      <c r="E395" s="115" t="s">
        <v>264</v>
      </c>
      <c r="F395" s="124"/>
      <c r="G395" s="114">
        <f>G396</f>
        <v>2321.8</v>
      </c>
    </row>
    <row r="396" spans="1:7" ht="65.25" customHeight="1">
      <c r="A396" s="116" t="s">
        <v>255</v>
      </c>
      <c r="B396" s="115" t="s">
        <v>445</v>
      </c>
      <c r="C396" s="115" t="s">
        <v>266</v>
      </c>
      <c r="D396" s="115" t="s">
        <v>265</v>
      </c>
      <c r="E396" s="115" t="s">
        <v>264</v>
      </c>
      <c r="F396" s="124" t="s">
        <v>253</v>
      </c>
      <c r="G396" s="114">
        <f>2281.8+40</f>
        <v>2321.8</v>
      </c>
    </row>
    <row r="397" spans="1:7" ht="20.25" customHeight="1">
      <c r="A397" s="125" t="s">
        <v>304</v>
      </c>
      <c r="B397" s="115" t="s">
        <v>445</v>
      </c>
      <c r="C397" s="115" t="s">
        <v>292</v>
      </c>
      <c r="D397" s="115"/>
      <c r="E397" s="115"/>
      <c r="F397" s="124"/>
      <c r="G397" s="114">
        <f>G398+G414+G408</f>
        <v>26391.4</v>
      </c>
    </row>
    <row r="398" spans="1:7" ht="20.25" customHeight="1">
      <c r="A398" s="125" t="s">
        <v>460</v>
      </c>
      <c r="B398" s="115" t="s">
        <v>445</v>
      </c>
      <c r="C398" s="115" t="s">
        <v>292</v>
      </c>
      <c r="D398" s="115" t="s">
        <v>291</v>
      </c>
      <c r="E398" s="115"/>
      <c r="F398" s="124"/>
      <c r="G398" s="114">
        <f>G399</f>
        <v>13202.3</v>
      </c>
    </row>
    <row r="399" spans="1:7" ht="22.5" customHeight="1">
      <c r="A399" s="125" t="s">
        <v>239</v>
      </c>
      <c r="B399" s="115" t="s">
        <v>445</v>
      </c>
      <c r="C399" s="115" t="s">
        <v>292</v>
      </c>
      <c r="D399" s="115" t="s">
        <v>291</v>
      </c>
      <c r="E399" s="115" t="s">
        <v>238</v>
      </c>
      <c r="F399" s="124"/>
      <c r="G399" s="114">
        <f>G400+G406</f>
        <v>13202.3</v>
      </c>
    </row>
    <row r="400" spans="1:7" ht="42.75" customHeight="1">
      <c r="A400" s="125" t="s">
        <v>459</v>
      </c>
      <c r="B400" s="115" t="s">
        <v>445</v>
      </c>
      <c r="C400" s="115" t="s">
        <v>292</v>
      </c>
      <c r="D400" s="115" t="s">
        <v>291</v>
      </c>
      <c r="E400" s="115" t="s">
        <v>302</v>
      </c>
      <c r="F400" s="124"/>
      <c r="G400" s="114">
        <f>G401+G404</f>
        <v>13152.3</v>
      </c>
    </row>
    <row r="401" spans="1:7" ht="48" customHeight="1">
      <c r="A401" s="125" t="s">
        <v>301</v>
      </c>
      <c r="B401" s="115" t="s">
        <v>445</v>
      </c>
      <c r="C401" s="115" t="s">
        <v>292</v>
      </c>
      <c r="D401" s="115" t="s">
        <v>291</v>
      </c>
      <c r="E401" s="115" t="s">
        <v>300</v>
      </c>
      <c r="F401" s="124"/>
      <c r="G401" s="114">
        <f>G402+G403</f>
        <v>13072.3</v>
      </c>
    </row>
    <row r="402" spans="1:7" ht="30" customHeight="1">
      <c r="A402" s="125" t="s">
        <v>219</v>
      </c>
      <c r="B402" s="115" t="s">
        <v>445</v>
      </c>
      <c r="C402" s="115" t="s">
        <v>292</v>
      </c>
      <c r="D402" s="115" t="s">
        <v>291</v>
      </c>
      <c r="E402" s="115" t="s">
        <v>458</v>
      </c>
      <c r="F402" s="124" t="s">
        <v>218</v>
      </c>
      <c r="G402" s="114">
        <f>6872+400</f>
        <v>7272</v>
      </c>
    </row>
    <row r="403" spans="1:7" ht="30" customHeight="1">
      <c r="A403" s="125" t="s">
        <v>229</v>
      </c>
      <c r="B403" s="115" t="s">
        <v>445</v>
      </c>
      <c r="C403" s="115" t="s">
        <v>292</v>
      </c>
      <c r="D403" s="115" t="s">
        <v>291</v>
      </c>
      <c r="E403" s="115" t="s">
        <v>458</v>
      </c>
      <c r="F403" s="124" t="s">
        <v>226</v>
      </c>
      <c r="G403" s="114">
        <v>5800.3</v>
      </c>
    </row>
    <row r="404" spans="1:7" ht="30" customHeight="1">
      <c r="A404" s="125" t="s">
        <v>299</v>
      </c>
      <c r="B404" s="115" t="s">
        <v>293</v>
      </c>
      <c r="C404" s="115" t="s">
        <v>292</v>
      </c>
      <c r="D404" s="115" t="s">
        <v>291</v>
      </c>
      <c r="E404" s="115" t="s">
        <v>298</v>
      </c>
      <c r="F404" s="124"/>
      <c r="G404" s="114">
        <f>G405</f>
        <v>80</v>
      </c>
    </row>
    <row r="405" spans="1:7" ht="30" customHeight="1">
      <c r="A405" s="119" t="s">
        <v>229</v>
      </c>
      <c r="B405" s="115" t="s">
        <v>293</v>
      </c>
      <c r="C405" s="115" t="s">
        <v>292</v>
      </c>
      <c r="D405" s="115" t="s">
        <v>291</v>
      </c>
      <c r="E405" s="115" t="s">
        <v>297</v>
      </c>
      <c r="F405" s="124" t="s">
        <v>226</v>
      </c>
      <c r="G405" s="114">
        <v>80</v>
      </c>
    </row>
    <row r="406" spans="1:7" ht="49.5" customHeight="1">
      <c r="A406" s="125" t="s">
        <v>457</v>
      </c>
      <c r="B406" s="115" t="s">
        <v>445</v>
      </c>
      <c r="C406" s="115" t="s">
        <v>292</v>
      </c>
      <c r="D406" s="115" t="s">
        <v>291</v>
      </c>
      <c r="E406" s="115" t="s">
        <v>456</v>
      </c>
      <c r="F406" s="124"/>
      <c r="G406" s="114">
        <f>G407</f>
        <v>50</v>
      </c>
    </row>
    <row r="407" spans="1:7" ht="30" customHeight="1">
      <c r="A407" s="125" t="s">
        <v>219</v>
      </c>
      <c r="B407" s="115" t="s">
        <v>445</v>
      </c>
      <c r="C407" s="115" t="s">
        <v>292</v>
      </c>
      <c r="D407" s="115" t="s">
        <v>291</v>
      </c>
      <c r="E407" s="115" t="s">
        <v>455</v>
      </c>
      <c r="F407" s="124" t="s">
        <v>218</v>
      </c>
      <c r="G407" s="114">
        <v>50</v>
      </c>
    </row>
    <row r="408" spans="1:7" ht="25.5" customHeight="1">
      <c r="A408" s="125" t="s">
        <v>454</v>
      </c>
      <c r="B408" s="115" t="s">
        <v>445</v>
      </c>
      <c r="C408" s="115" t="s">
        <v>292</v>
      </c>
      <c r="D408" s="115" t="s">
        <v>449</v>
      </c>
      <c r="E408" s="115"/>
      <c r="F408" s="124"/>
      <c r="G408" s="114">
        <f>G410+G413</f>
        <v>9580.6</v>
      </c>
    </row>
    <row r="409" spans="1:7" ht="49.5" customHeight="1">
      <c r="A409" s="116" t="s">
        <v>453</v>
      </c>
      <c r="B409" s="115" t="s">
        <v>445</v>
      </c>
      <c r="C409" s="115" t="s">
        <v>292</v>
      </c>
      <c r="D409" s="115" t="s">
        <v>449</v>
      </c>
      <c r="E409" s="115" t="s">
        <v>452</v>
      </c>
      <c r="F409" s="124"/>
      <c r="G409" s="114">
        <f>G410</f>
        <v>9019.6</v>
      </c>
    </row>
    <row r="410" spans="1:7" ht="30" customHeight="1">
      <c r="A410" s="125" t="s">
        <v>220</v>
      </c>
      <c r="B410" s="115" t="s">
        <v>445</v>
      </c>
      <c r="C410" s="115" t="s">
        <v>292</v>
      </c>
      <c r="D410" s="115" t="s">
        <v>449</v>
      </c>
      <c r="E410" s="115" t="s">
        <v>451</v>
      </c>
      <c r="F410" s="124"/>
      <c r="G410" s="114">
        <f>G411</f>
        <v>9019.6</v>
      </c>
    </row>
    <row r="411" spans="1:7" ht="62.25" customHeight="1">
      <c r="A411" s="116" t="s">
        <v>255</v>
      </c>
      <c r="B411" s="115" t="s">
        <v>445</v>
      </c>
      <c r="C411" s="115" t="s">
        <v>292</v>
      </c>
      <c r="D411" s="115" t="s">
        <v>449</v>
      </c>
      <c r="E411" s="115" t="s">
        <v>451</v>
      </c>
      <c r="F411" s="124" t="s">
        <v>253</v>
      </c>
      <c r="G411" s="114">
        <f>5518+3304.6+197</f>
        <v>9019.6</v>
      </c>
    </row>
    <row r="412" spans="1:7" ht="30" customHeight="1">
      <c r="A412" s="125" t="s">
        <v>450</v>
      </c>
      <c r="B412" s="115" t="s">
        <v>445</v>
      </c>
      <c r="C412" s="115" t="s">
        <v>292</v>
      </c>
      <c r="D412" s="115" t="s">
        <v>449</v>
      </c>
      <c r="E412" s="115" t="s">
        <v>448</v>
      </c>
      <c r="F412" s="124"/>
      <c r="G412" s="114">
        <f>G413</f>
        <v>561</v>
      </c>
    </row>
    <row r="413" spans="1:7" ht="24.75" customHeight="1">
      <c r="A413" s="125" t="s">
        <v>229</v>
      </c>
      <c r="B413" s="115" t="s">
        <v>445</v>
      </c>
      <c r="C413" s="115" t="s">
        <v>292</v>
      </c>
      <c r="D413" s="115" t="s">
        <v>449</v>
      </c>
      <c r="E413" s="115" t="s">
        <v>448</v>
      </c>
      <c r="F413" s="124" t="s">
        <v>226</v>
      </c>
      <c r="G413" s="114">
        <f>19+542</f>
        <v>561</v>
      </c>
    </row>
    <row r="414" spans="1:7" ht="30" customHeight="1">
      <c r="A414" s="125" t="s">
        <v>447</v>
      </c>
      <c r="B414" s="115" t="s">
        <v>445</v>
      </c>
      <c r="C414" s="115" t="s">
        <v>292</v>
      </c>
      <c r="D414" s="115" t="s">
        <v>444</v>
      </c>
      <c r="E414" s="115"/>
      <c r="F414" s="124"/>
      <c r="G414" s="114">
        <f>G415+G422</f>
        <v>3608.5</v>
      </c>
    </row>
    <row r="415" spans="1:7" ht="40.5" customHeight="1">
      <c r="A415" s="119" t="s">
        <v>206</v>
      </c>
      <c r="B415" s="115" t="s">
        <v>445</v>
      </c>
      <c r="C415" s="115" t="s">
        <v>292</v>
      </c>
      <c r="D415" s="115" t="s">
        <v>444</v>
      </c>
      <c r="E415" s="115" t="s">
        <v>205</v>
      </c>
      <c r="F415" s="124"/>
      <c r="G415" s="114">
        <f>G416</f>
        <v>1998.4</v>
      </c>
    </row>
    <row r="416" spans="1:7" ht="23.25" customHeight="1">
      <c r="A416" s="119" t="s">
        <v>204</v>
      </c>
      <c r="B416" s="115" t="s">
        <v>445</v>
      </c>
      <c r="C416" s="115" t="s">
        <v>292</v>
      </c>
      <c r="D416" s="115" t="s">
        <v>444</v>
      </c>
      <c r="E416" s="115" t="s">
        <v>203</v>
      </c>
      <c r="F416" s="124"/>
      <c r="G416" s="114">
        <f>G417+G419+G420+G421+G418</f>
        <v>1998.4</v>
      </c>
    </row>
    <row r="417" spans="1:7" ht="23.25" customHeight="1">
      <c r="A417" s="116" t="s">
        <v>198</v>
      </c>
      <c r="B417" s="115" t="s">
        <v>445</v>
      </c>
      <c r="C417" s="115" t="s">
        <v>292</v>
      </c>
      <c r="D417" s="115" t="s">
        <v>444</v>
      </c>
      <c r="E417" s="115" t="s">
        <v>203</v>
      </c>
      <c r="F417" s="118" t="s">
        <v>202</v>
      </c>
      <c r="G417" s="114">
        <v>1713</v>
      </c>
    </row>
    <row r="418" spans="1:7" ht="30" customHeight="1">
      <c r="A418" s="116" t="s">
        <v>224</v>
      </c>
      <c r="B418" s="115" t="s">
        <v>445</v>
      </c>
      <c r="C418" s="115" t="s">
        <v>292</v>
      </c>
      <c r="D418" s="115" t="s">
        <v>444</v>
      </c>
      <c r="E418" s="115" t="s">
        <v>203</v>
      </c>
      <c r="F418" s="118" t="s">
        <v>223</v>
      </c>
      <c r="G418" s="114">
        <v>2</v>
      </c>
    </row>
    <row r="419" spans="1:7" ht="33" customHeight="1">
      <c r="A419" s="125" t="s">
        <v>219</v>
      </c>
      <c r="B419" s="115" t="s">
        <v>445</v>
      </c>
      <c r="C419" s="115" t="s">
        <v>292</v>
      </c>
      <c r="D419" s="115" t="s">
        <v>444</v>
      </c>
      <c r="E419" s="115" t="s">
        <v>203</v>
      </c>
      <c r="F419" s="118" t="s">
        <v>218</v>
      </c>
      <c r="G419" s="114">
        <f>183+52.4-2+15</f>
        <v>248.4</v>
      </c>
    </row>
    <row r="420" spans="1:7" ht="30.75" customHeight="1">
      <c r="A420" s="116" t="s">
        <v>222</v>
      </c>
      <c r="B420" s="115" t="s">
        <v>445</v>
      </c>
      <c r="C420" s="115" t="s">
        <v>292</v>
      </c>
      <c r="D420" s="115" t="s">
        <v>444</v>
      </c>
      <c r="E420" s="115" t="s">
        <v>203</v>
      </c>
      <c r="F420" s="118" t="s">
        <v>221</v>
      </c>
      <c r="G420" s="114">
        <f>50-15</f>
        <v>35</v>
      </c>
    </row>
    <row r="421" spans="1:7" ht="33.75" customHeight="1">
      <c r="A421" s="116" t="s">
        <v>217</v>
      </c>
      <c r="B421" s="115" t="s">
        <v>445</v>
      </c>
      <c r="C421" s="115" t="s">
        <v>292</v>
      </c>
      <c r="D421" s="115" t="s">
        <v>444</v>
      </c>
      <c r="E421" s="115" t="s">
        <v>203</v>
      </c>
      <c r="F421" s="118" t="s">
        <v>215</v>
      </c>
      <c r="G421" s="114">
        <v>0</v>
      </c>
    </row>
    <row r="422" spans="1:7" ht="91.5" customHeight="1">
      <c r="A422" s="125" t="s">
        <v>201</v>
      </c>
      <c r="B422" s="115" t="s">
        <v>445</v>
      </c>
      <c r="C422" s="115" t="s">
        <v>292</v>
      </c>
      <c r="D422" s="115" t="s">
        <v>444</v>
      </c>
      <c r="E422" s="115" t="s">
        <v>446</v>
      </c>
      <c r="F422" s="124"/>
      <c r="G422" s="114">
        <f>G423</f>
        <v>1610.1</v>
      </c>
    </row>
    <row r="423" spans="1:7" ht="33" customHeight="1">
      <c r="A423" s="125" t="s">
        <v>220</v>
      </c>
      <c r="B423" s="115" t="s">
        <v>445</v>
      </c>
      <c r="C423" s="115" t="s">
        <v>292</v>
      </c>
      <c r="D423" s="115" t="s">
        <v>444</v>
      </c>
      <c r="E423" s="115" t="s">
        <v>192</v>
      </c>
      <c r="F423" s="124"/>
      <c r="G423" s="114">
        <f>G424+G425+G426+G427+G428</f>
        <v>1610.1</v>
      </c>
    </row>
    <row r="424" spans="1:7" ht="25.5" customHeight="1">
      <c r="A424" s="116" t="s">
        <v>198</v>
      </c>
      <c r="B424" s="115" t="s">
        <v>445</v>
      </c>
      <c r="C424" s="115" t="s">
        <v>292</v>
      </c>
      <c r="D424" s="115" t="s">
        <v>444</v>
      </c>
      <c r="E424" s="115" t="s">
        <v>192</v>
      </c>
      <c r="F424" s="118" t="s">
        <v>197</v>
      </c>
      <c r="G424" s="114">
        <f>1557-162.4</f>
        <v>1394.6</v>
      </c>
    </row>
    <row r="425" spans="1:7" ht="33" customHeight="1">
      <c r="A425" s="116" t="s">
        <v>196</v>
      </c>
      <c r="B425" s="115" t="s">
        <v>445</v>
      </c>
      <c r="C425" s="115" t="s">
        <v>292</v>
      </c>
      <c r="D425" s="115" t="s">
        <v>444</v>
      </c>
      <c r="E425" s="115" t="s">
        <v>192</v>
      </c>
      <c r="F425" s="118" t="s">
        <v>191</v>
      </c>
      <c r="G425" s="114">
        <f>77+7.5</f>
        <v>84.5</v>
      </c>
    </row>
    <row r="426" spans="1:7" ht="33" customHeight="1">
      <c r="A426" s="125" t="s">
        <v>219</v>
      </c>
      <c r="B426" s="115" t="s">
        <v>445</v>
      </c>
      <c r="C426" s="115" t="s">
        <v>292</v>
      </c>
      <c r="D426" s="115" t="s">
        <v>444</v>
      </c>
      <c r="E426" s="115" t="s">
        <v>192</v>
      </c>
      <c r="F426" s="118" t="s">
        <v>218</v>
      </c>
      <c r="G426" s="114">
        <f>293.8-169.3</f>
        <v>124.5</v>
      </c>
    </row>
    <row r="427" spans="1:7" ht="30.75" customHeight="1">
      <c r="A427" s="116" t="s">
        <v>222</v>
      </c>
      <c r="B427" s="115" t="s">
        <v>445</v>
      </c>
      <c r="C427" s="115" t="s">
        <v>292</v>
      </c>
      <c r="D427" s="115" t="s">
        <v>444</v>
      </c>
      <c r="E427" s="115" t="s">
        <v>192</v>
      </c>
      <c r="F427" s="118" t="s">
        <v>221</v>
      </c>
      <c r="G427" s="114">
        <f>12-5.5</f>
        <v>6.5</v>
      </c>
    </row>
    <row r="428" spans="1:7" ht="38.25" customHeight="1">
      <c r="A428" s="116" t="s">
        <v>217</v>
      </c>
      <c r="B428" s="115" t="s">
        <v>445</v>
      </c>
      <c r="C428" s="115" t="s">
        <v>292</v>
      </c>
      <c r="D428" s="115" t="s">
        <v>444</v>
      </c>
      <c r="E428" s="115" t="s">
        <v>192</v>
      </c>
      <c r="F428" s="118" t="s">
        <v>215</v>
      </c>
      <c r="G428" s="114">
        <f>3.2-3.2</f>
        <v>0</v>
      </c>
    </row>
    <row r="429" spans="1:7" ht="57.75" customHeight="1">
      <c r="A429" s="135" t="s">
        <v>443</v>
      </c>
      <c r="B429" s="122" t="s">
        <v>428</v>
      </c>
      <c r="C429" s="121"/>
      <c r="D429" s="121"/>
      <c r="E429" s="121"/>
      <c r="F429" s="150"/>
      <c r="G429" s="120">
        <f>G430+G447</f>
        <v>11799.3</v>
      </c>
    </row>
    <row r="430" spans="1:7" ht="36" customHeight="1">
      <c r="A430" s="125" t="s">
        <v>442</v>
      </c>
      <c r="B430" s="115" t="s">
        <v>428</v>
      </c>
      <c r="C430" s="115" t="s">
        <v>433</v>
      </c>
      <c r="D430" s="115"/>
      <c r="E430" s="115"/>
      <c r="F430" s="124"/>
      <c r="G430" s="114">
        <f>G431</f>
        <v>11481.3</v>
      </c>
    </row>
    <row r="431" spans="1:7" ht="48" customHeight="1">
      <c r="A431" s="128" t="s">
        <v>441</v>
      </c>
      <c r="B431" s="115" t="s">
        <v>428</v>
      </c>
      <c r="C431" s="115" t="s">
        <v>433</v>
      </c>
      <c r="D431" s="115" t="s">
        <v>432</v>
      </c>
      <c r="E431" s="115"/>
      <c r="F431" s="124"/>
      <c r="G431" s="114">
        <f>G434+G443+G441+G432</f>
        <v>11481.3</v>
      </c>
    </row>
    <row r="432" spans="1:7" ht="24.75" customHeight="1">
      <c r="A432" s="116" t="s">
        <v>261</v>
      </c>
      <c r="B432" s="115" t="s">
        <v>428</v>
      </c>
      <c r="C432" s="115" t="s">
        <v>433</v>
      </c>
      <c r="D432" s="115" t="s">
        <v>432</v>
      </c>
      <c r="E432" s="115" t="s">
        <v>260</v>
      </c>
      <c r="F432" s="118"/>
      <c r="G432" s="114">
        <f>G433</f>
        <v>100</v>
      </c>
    </row>
    <row r="433" spans="1:7" ht="27" customHeight="1">
      <c r="A433" s="116" t="s">
        <v>440</v>
      </c>
      <c r="B433" s="115" t="s">
        <v>428</v>
      </c>
      <c r="C433" s="115" t="s">
        <v>433</v>
      </c>
      <c r="D433" s="115" t="s">
        <v>432</v>
      </c>
      <c r="E433" s="115" t="s">
        <v>260</v>
      </c>
      <c r="F433" s="118" t="s">
        <v>439</v>
      </c>
      <c r="G433" s="114">
        <v>100</v>
      </c>
    </row>
    <row r="434" spans="1:7" ht="23.25" customHeight="1">
      <c r="A434" s="125" t="s">
        <v>438</v>
      </c>
      <c r="B434" s="115" t="s">
        <v>428</v>
      </c>
      <c r="C434" s="115" t="s">
        <v>433</v>
      </c>
      <c r="D434" s="115" t="s">
        <v>432</v>
      </c>
      <c r="E434" s="115" t="s">
        <v>437</v>
      </c>
      <c r="F434" s="124"/>
      <c r="G434" s="114">
        <f>G436+G438+G437+G439+G440</f>
        <v>11136.3</v>
      </c>
    </row>
    <row r="435" spans="1:7" ht="34.5" customHeight="1">
      <c r="A435" s="125" t="s">
        <v>220</v>
      </c>
      <c r="B435" s="115" t="s">
        <v>428</v>
      </c>
      <c r="C435" s="115" t="s">
        <v>433</v>
      </c>
      <c r="D435" s="115" t="s">
        <v>432</v>
      </c>
      <c r="E435" s="115" t="s">
        <v>436</v>
      </c>
      <c r="F435" s="124"/>
      <c r="G435" s="114">
        <f>G436</f>
        <v>9117</v>
      </c>
    </row>
    <row r="436" spans="1:7" ht="15">
      <c r="A436" s="116" t="s">
        <v>198</v>
      </c>
      <c r="B436" s="115" t="s">
        <v>428</v>
      </c>
      <c r="C436" s="115" t="s">
        <v>433</v>
      </c>
      <c r="D436" s="115" t="s">
        <v>432</v>
      </c>
      <c r="E436" s="115" t="s">
        <v>436</v>
      </c>
      <c r="F436" s="118" t="s">
        <v>197</v>
      </c>
      <c r="G436" s="114">
        <v>9117</v>
      </c>
    </row>
    <row r="437" spans="1:7" ht="30">
      <c r="A437" s="116" t="s">
        <v>196</v>
      </c>
      <c r="B437" s="115" t="s">
        <v>428</v>
      </c>
      <c r="C437" s="115" t="s">
        <v>433</v>
      </c>
      <c r="D437" s="115" t="s">
        <v>432</v>
      </c>
      <c r="E437" s="115" t="s">
        <v>436</v>
      </c>
      <c r="F437" s="118" t="s">
        <v>191</v>
      </c>
      <c r="G437" s="114">
        <f>230+138</f>
        <v>368</v>
      </c>
    </row>
    <row r="438" spans="1:7" ht="30">
      <c r="A438" s="125" t="s">
        <v>219</v>
      </c>
      <c r="B438" s="115" t="s">
        <v>428</v>
      </c>
      <c r="C438" s="115" t="s">
        <v>433</v>
      </c>
      <c r="D438" s="115" t="s">
        <v>432</v>
      </c>
      <c r="E438" s="115" t="s">
        <v>436</v>
      </c>
      <c r="F438" s="118" t="s">
        <v>218</v>
      </c>
      <c r="G438" s="114">
        <f>2489.3-138-800</f>
        <v>1551.3000000000002</v>
      </c>
    </row>
    <row r="439" spans="1:7" ht="30">
      <c r="A439" s="116" t="s">
        <v>222</v>
      </c>
      <c r="B439" s="115" t="s">
        <v>428</v>
      </c>
      <c r="C439" s="115" t="s">
        <v>433</v>
      </c>
      <c r="D439" s="115" t="s">
        <v>432</v>
      </c>
      <c r="E439" s="115" t="s">
        <v>436</v>
      </c>
      <c r="F439" s="118" t="s">
        <v>221</v>
      </c>
      <c r="G439" s="114">
        <v>91</v>
      </c>
    </row>
    <row r="440" spans="1:7" ht="30">
      <c r="A440" s="116" t="s">
        <v>217</v>
      </c>
      <c r="B440" s="115" t="s">
        <v>428</v>
      </c>
      <c r="C440" s="115" t="s">
        <v>433</v>
      </c>
      <c r="D440" s="115" t="s">
        <v>432</v>
      </c>
      <c r="E440" s="115" t="s">
        <v>436</v>
      </c>
      <c r="F440" s="118" t="s">
        <v>215</v>
      </c>
      <c r="G440" s="114">
        <v>9</v>
      </c>
    </row>
    <row r="441" spans="1:7" ht="33.75" customHeight="1">
      <c r="A441" s="116" t="s">
        <v>214</v>
      </c>
      <c r="B441" s="115" t="s">
        <v>428</v>
      </c>
      <c r="C441" s="115" t="s">
        <v>433</v>
      </c>
      <c r="D441" s="115" t="s">
        <v>432</v>
      </c>
      <c r="E441" s="115" t="s">
        <v>210</v>
      </c>
      <c r="F441" s="118"/>
      <c r="G441" s="114">
        <f>G442</f>
        <v>45</v>
      </c>
    </row>
    <row r="442" spans="1:7" ht="30">
      <c r="A442" s="116" t="s">
        <v>196</v>
      </c>
      <c r="B442" s="115" t="s">
        <v>428</v>
      </c>
      <c r="C442" s="115" t="s">
        <v>433</v>
      </c>
      <c r="D442" s="115" t="s">
        <v>432</v>
      </c>
      <c r="E442" s="115" t="s">
        <v>210</v>
      </c>
      <c r="F442" s="118" t="s">
        <v>191</v>
      </c>
      <c r="G442" s="114">
        <v>45</v>
      </c>
    </row>
    <row r="443" spans="1:7" ht="30">
      <c r="A443" s="125" t="s">
        <v>435</v>
      </c>
      <c r="B443" s="115" t="s">
        <v>428</v>
      </c>
      <c r="C443" s="115" t="s">
        <v>433</v>
      </c>
      <c r="D443" s="115" t="s">
        <v>432</v>
      </c>
      <c r="E443" s="115" t="s">
        <v>325</v>
      </c>
      <c r="F443" s="124"/>
      <c r="G443" s="114">
        <f>G444</f>
        <v>200</v>
      </c>
    </row>
    <row r="444" spans="1:7" ht="60">
      <c r="A444" s="119" t="s">
        <v>434</v>
      </c>
      <c r="B444" s="115" t="s">
        <v>428</v>
      </c>
      <c r="C444" s="115" t="s">
        <v>433</v>
      </c>
      <c r="D444" s="115" t="s">
        <v>432</v>
      </c>
      <c r="E444" s="115" t="s">
        <v>431</v>
      </c>
      <c r="F444" s="124"/>
      <c r="G444" s="114">
        <f>G445</f>
        <v>200</v>
      </c>
    </row>
    <row r="445" spans="1:7" ht="30">
      <c r="A445" s="125" t="s">
        <v>219</v>
      </c>
      <c r="B445" s="115" t="s">
        <v>428</v>
      </c>
      <c r="C445" s="115" t="s">
        <v>433</v>
      </c>
      <c r="D445" s="115" t="s">
        <v>432</v>
      </c>
      <c r="E445" s="115" t="s">
        <v>431</v>
      </c>
      <c r="F445" s="124" t="s">
        <v>218</v>
      </c>
      <c r="G445" s="114">
        <v>200</v>
      </c>
    </row>
    <row r="446" spans="1:7" ht="15">
      <c r="A446" s="125" t="s">
        <v>282</v>
      </c>
      <c r="B446" s="115" t="s">
        <v>428</v>
      </c>
      <c r="C446" s="115" t="s">
        <v>273</v>
      </c>
      <c r="D446" s="115"/>
      <c r="E446" s="115"/>
      <c r="F446" s="124"/>
      <c r="G446" s="114">
        <f>G447</f>
        <v>318</v>
      </c>
    </row>
    <row r="447" spans="1:7" ht="15">
      <c r="A447" s="125" t="s">
        <v>430</v>
      </c>
      <c r="B447" s="115" t="s">
        <v>428</v>
      </c>
      <c r="C447" s="115" t="s">
        <v>273</v>
      </c>
      <c r="D447" s="115" t="s">
        <v>427</v>
      </c>
      <c r="E447" s="115"/>
      <c r="F447" s="124"/>
      <c r="G447" s="114">
        <f>G448</f>
        <v>318</v>
      </c>
    </row>
    <row r="448" spans="1:7" ht="30">
      <c r="A448" s="125" t="s">
        <v>429</v>
      </c>
      <c r="B448" s="115" t="s">
        <v>428</v>
      </c>
      <c r="C448" s="115" t="s">
        <v>273</v>
      </c>
      <c r="D448" s="115" t="s">
        <v>427</v>
      </c>
      <c r="E448" s="115" t="s">
        <v>426</v>
      </c>
      <c r="F448" s="124"/>
      <c r="G448" s="114">
        <f>G449</f>
        <v>318</v>
      </c>
    </row>
    <row r="449" spans="1:7" ht="30">
      <c r="A449" s="125" t="s">
        <v>219</v>
      </c>
      <c r="B449" s="115" t="s">
        <v>428</v>
      </c>
      <c r="C449" s="115" t="s">
        <v>273</v>
      </c>
      <c r="D449" s="115" t="s">
        <v>427</v>
      </c>
      <c r="E449" s="115" t="s">
        <v>426</v>
      </c>
      <c r="F449" s="124" t="s">
        <v>218</v>
      </c>
      <c r="G449" s="114">
        <v>318</v>
      </c>
    </row>
    <row r="450" spans="1:7" ht="44.25" customHeight="1">
      <c r="A450" s="135" t="s">
        <v>425</v>
      </c>
      <c r="B450" s="122" t="s">
        <v>293</v>
      </c>
      <c r="C450" s="115"/>
      <c r="D450" s="115"/>
      <c r="E450" s="115"/>
      <c r="F450" s="124"/>
      <c r="G450" s="120">
        <f>G451+G455+G461+G592+G606+G585</f>
        <v>601593.7999999998</v>
      </c>
    </row>
    <row r="451" spans="1:7" ht="15">
      <c r="A451" s="125" t="s">
        <v>288</v>
      </c>
      <c r="B451" s="115" t="s">
        <v>293</v>
      </c>
      <c r="C451" s="115" t="s">
        <v>285</v>
      </c>
      <c r="D451" s="115"/>
      <c r="E451" s="134"/>
      <c r="F451" s="124"/>
      <c r="G451" s="149">
        <f>G452</f>
        <v>39.2</v>
      </c>
    </row>
    <row r="452" spans="1:7" ht="45">
      <c r="A452" s="125" t="s">
        <v>287</v>
      </c>
      <c r="B452" s="115" t="s">
        <v>293</v>
      </c>
      <c r="C452" s="115" t="s">
        <v>285</v>
      </c>
      <c r="D452" s="115" t="s">
        <v>284</v>
      </c>
      <c r="E452" s="134"/>
      <c r="F452" s="124"/>
      <c r="G452" s="114">
        <f>G453</f>
        <v>39.2</v>
      </c>
    </row>
    <row r="453" spans="1:7" ht="63.75" customHeight="1">
      <c r="A453" s="125" t="s">
        <v>286</v>
      </c>
      <c r="B453" s="115" t="s">
        <v>293</v>
      </c>
      <c r="C453" s="115" t="s">
        <v>285</v>
      </c>
      <c r="D453" s="115" t="s">
        <v>284</v>
      </c>
      <c r="E453" s="134" t="s">
        <v>283</v>
      </c>
      <c r="F453" s="124"/>
      <c r="G453" s="114">
        <f>G454</f>
        <v>39.2</v>
      </c>
    </row>
    <row r="454" spans="1:7" ht="30">
      <c r="A454" s="125" t="s">
        <v>219</v>
      </c>
      <c r="B454" s="115" t="s">
        <v>293</v>
      </c>
      <c r="C454" s="115" t="s">
        <v>285</v>
      </c>
      <c r="D454" s="115" t="s">
        <v>284</v>
      </c>
      <c r="E454" s="134" t="s">
        <v>283</v>
      </c>
      <c r="F454" s="124" t="s">
        <v>218</v>
      </c>
      <c r="G454" s="114">
        <v>39.2</v>
      </c>
    </row>
    <row r="455" spans="1:7" ht="30">
      <c r="A455" s="125" t="s">
        <v>281</v>
      </c>
      <c r="B455" s="115" t="s">
        <v>293</v>
      </c>
      <c r="C455" s="132" t="s">
        <v>273</v>
      </c>
      <c r="D455" s="132" t="s">
        <v>272</v>
      </c>
      <c r="E455" s="115"/>
      <c r="F455" s="124"/>
      <c r="G455" s="114">
        <f>G456+G459</f>
        <v>1500</v>
      </c>
    </row>
    <row r="456" spans="1:7" ht="26.25" customHeight="1">
      <c r="A456" s="125" t="s">
        <v>239</v>
      </c>
      <c r="B456" s="115" t="s">
        <v>293</v>
      </c>
      <c r="C456" s="132" t="s">
        <v>273</v>
      </c>
      <c r="D456" s="132" t="s">
        <v>272</v>
      </c>
      <c r="E456" s="126" t="s">
        <v>238</v>
      </c>
      <c r="F456" s="124"/>
      <c r="G456" s="114">
        <f>G457</f>
        <v>140</v>
      </c>
    </row>
    <row r="457" spans="1:7" ht="60">
      <c r="A457" s="125" t="s">
        <v>235</v>
      </c>
      <c r="B457" s="115" t="s">
        <v>293</v>
      </c>
      <c r="C457" s="115" t="s">
        <v>273</v>
      </c>
      <c r="D457" s="115" t="s">
        <v>272</v>
      </c>
      <c r="E457" s="133" t="s">
        <v>233</v>
      </c>
      <c r="F457" s="124"/>
      <c r="G457" s="114">
        <f>G458</f>
        <v>140</v>
      </c>
    </row>
    <row r="458" spans="1:7" ht="21" customHeight="1">
      <c r="A458" s="125" t="s">
        <v>229</v>
      </c>
      <c r="B458" s="115" t="s">
        <v>293</v>
      </c>
      <c r="C458" s="115" t="s">
        <v>273</v>
      </c>
      <c r="D458" s="115" t="s">
        <v>272</v>
      </c>
      <c r="E458" s="133" t="s">
        <v>233</v>
      </c>
      <c r="F458" s="124" t="s">
        <v>226</v>
      </c>
      <c r="G458" s="114">
        <v>140</v>
      </c>
    </row>
    <row r="459" spans="1:7" ht="59.25" customHeight="1">
      <c r="A459" s="119" t="s">
        <v>274</v>
      </c>
      <c r="B459" s="115" t="s">
        <v>293</v>
      </c>
      <c r="C459" s="115" t="s">
        <v>273</v>
      </c>
      <c r="D459" s="115" t="s">
        <v>272</v>
      </c>
      <c r="E459" s="133" t="s">
        <v>271</v>
      </c>
      <c r="F459" s="124"/>
      <c r="G459" s="114">
        <f>G460</f>
        <v>1360</v>
      </c>
    </row>
    <row r="460" spans="1:7" ht="21" customHeight="1">
      <c r="A460" s="125" t="s">
        <v>229</v>
      </c>
      <c r="B460" s="115" t="s">
        <v>293</v>
      </c>
      <c r="C460" s="115" t="s">
        <v>273</v>
      </c>
      <c r="D460" s="115" t="s">
        <v>272</v>
      </c>
      <c r="E460" s="133" t="s">
        <v>271</v>
      </c>
      <c r="F460" s="124" t="s">
        <v>226</v>
      </c>
      <c r="G460" s="114">
        <v>1360</v>
      </c>
    </row>
    <row r="461" spans="1:7" ht="15">
      <c r="A461" s="125" t="s">
        <v>270</v>
      </c>
      <c r="B461" s="115" t="s">
        <v>293</v>
      </c>
      <c r="C461" s="115" t="s">
        <v>266</v>
      </c>
      <c r="D461" s="115"/>
      <c r="E461" s="115"/>
      <c r="F461" s="124"/>
      <c r="G461" s="114">
        <f>G462+G472+G506+G517</f>
        <v>565274.4999999999</v>
      </c>
    </row>
    <row r="462" spans="1:7" ht="15">
      <c r="A462" s="125" t="s">
        <v>424</v>
      </c>
      <c r="B462" s="115" t="s">
        <v>293</v>
      </c>
      <c r="C462" s="115" t="s">
        <v>266</v>
      </c>
      <c r="D462" s="115" t="s">
        <v>417</v>
      </c>
      <c r="E462" s="115"/>
      <c r="F462" s="124"/>
      <c r="G462" s="114">
        <f>G463+G467+G471</f>
        <v>163153.3</v>
      </c>
    </row>
    <row r="463" spans="1:7" ht="15">
      <c r="A463" s="125" t="s">
        <v>423</v>
      </c>
      <c r="B463" s="115" t="s">
        <v>293</v>
      </c>
      <c r="C463" s="115" t="s">
        <v>266</v>
      </c>
      <c r="D463" s="115" t="s">
        <v>417</v>
      </c>
      <c r="E463" s="115" t="s">
        <v>422</v>
      </c>
      <c r="F463" s="124"/>
      <c r="G463" s="114">
        <f>G464+G466</f>
        <v>128460.5</v>
      </c>
    </row>
    <row r="464" spans="1:7" ht="30">
      <c r="A464" s="125" t="s">
        <v>220</v>
      </c>
      <c r="B464" s="115" t="s">
        <v>293</v>
      </c>
      <c r="C464" s="115" t="s">
        <v>266</v>
      </c>
      <c r="D464" s="115" t="s">
        <v>417</v>
      </c>
      <c r="E464" s="115" t="s">
        <v>421</v>
      </c>
      <c r="F464" s="124"/>
      <c r="G464" s="114">
        <f>G465</f>
        <v>128135.7</v>
      </c>
    </row>
    <row r="465" spans="1:7" ht="64.5" customHeight="1">
      <c r="A465" s="116" t="s">
        <v>255</v>
      </c>
      <c r="B465" s="115" t="s">
        <v>293</v>
      </c>
      <c r="C465" s="115" t="s">
        <v>266</v>
      </c>
      <c r="D465" s="115" t="s">
        <v>417</v>
      </c>
      <c r="E465" s="115" t="s">
        <v>421</v>
      </c>
      <c r="F465" s="148" t="s">
        <v>253</v>
      </c>
      <c r="G465" s="114">
        <v>128135.7</v>
      </c>
    </row>
    <row r="466" spans="1:7" ht="32.25" customHeight="1">
      <c r="A466" s="125" t="s">
        <v>229</v>
      </c>
      <c r="B466" s="115" t="s">
        <v>293</v>
      </c>
      <c r="C466" s="115" t="s">
        <v>266</v>
      </c>
      <c r="D466" s="115" t="s">
        <v>417</v>
      </c>
      <c r="E466" s="115" t="s">
        <v>421</v>
      </c>
      <c r="F466" s="148" t="s">
        <v>226</v>
      </c>
      <c r="G466" s="114">
        <v>324.8</v>
      </c>
    </row>
    <row r="467" spans="1:7" ht="93.75" customHeight="1">
      <c r="A467" s="125" t="s">
        <v>312</v>
      </c>
      <c r="B467" s="115" t="s">
        <v>293</v>
      </c>
      <c r="C467" s="115" t="s">
        <v>266</v>
      </c>
      <c r="D467" s="115" t="s">
        <v>417</v>
      </c>
      <c r="E467" s="115" t="s">
        <v>311</v>
      </c>
      <c r="F467" s="124"/>
      <c r="G467" s="114">
        <f>G468</f>
        <v>394.4</v>
      </c>
    </row>
    <row r="468" spans="1:7" ht="48" customHeight="1">
      <c r="A468" s="147" t="s">
        <v>420</v>
      </c>
      <c r="B468" s="115" t="s">
        <v>293</v>
      </c>
      <c r="C468" s="115" t="s">
        <v>266</v>
      </c>
      <c r="D468" s="115" t="s">
        <v>417</v>
      </c>
      <c r="E468" s="115" t="s">
        <v>419</v>
      </c>
      <c r="F468" s="124"/>
      <c r="G468" s="114">
        <f>G469</f>
        <v>394.4</v>
      </c>
    </row>
    <row r="469" spans="1:7" ht="21" customHeight="1">
      <c r="A469" s="125" t="s">
        <v>229</v>
      </c>
      <c r="B469" s="115" t="s">
        <v>293</v>
      </c>
      <c r="C469" s="115" t="s">
        <v>266</v>
      </c>
      <c r="D469" s="115" t="s">
        <v>417</v>
      </c>
      <c r="E469" s="115" t="s">
        <v>419</v>
      </c>
      <c r="F469" s="124" t="s">
        <v>226</v>
      </c>
      <c r="G469" s="114">
        <v>394.4</v>
      </c>
    </row>
    <row r="470" spans="1:7" ht="45.75" customHeight="1">
      <c r="A470" s="146" t="s">
        <v>418</v>
      </c>
      <c r="B470" s="115" t="s">
        <v>293</v>
      </c>
      <c r="C470" s="115" t="s">
        <v>266</v>
      </c>
      <c r="D470" s="115" t="s">
        <v>417</v>
      </c>
      <c r="E470" s="115" t="s">
        <v>416</v>
      </c>
      <c r="F470" s="124"/>
      <c r="G470" s="114">
        <f>G471</f>
        <v>34298.4</v>
      </c>
    </row>
    <row r="471" spans="1:7" ht="30" customHeight="1">
      <c r="A471" s="146" t="s">
        <v>229</v>
      </c>
      <c r="B471" s="115" t="s">
        <v>293</v>
      </c>
      <c r="C471" s="115" t="s">
        <v>266</v>
      </c>
      <c r="D471" s="115" t="s">
        <v>417</v>
      </c>
      <c r="E471" s="115" t="s">
        <v>416</v>
      </c>
      <c r="F471" s="124" t="s">
        <v>226</v>
      </c>
      <c r="G471" s="114">
        <v>34298.4</v>
      </c>
    </row>
    <row r="472" spans="1:7" ht="21" customHeight="1">
      <c r="A472" s="125" t="s">
        <v>269</v>
      </c>
      <c r="B472" s="115" t="s">
        <v>293</v>
      </c>
      <c r="C472" s="115" t="s">
        <v>266</v>
      </c>
      <c r="D472" s="115" t="s">
        <v>265</v>
      </c>
      <c r="E472" s="115"/>
      <c r="F472" s="124"/>
      <c r="G472" s="114">
        <f>G475+G476+G478+G479+G481+G482+G485+G486+G488+G490+G491</f>
        <v>326278.1</v>
      </c>
    </row>
    <row r="473" spans="1:7" ht="32.25" customHeight="1">
      <c r="A473" s="125" t="s">
        <v>415</v>
      </c>
      <c r="B473" s="115" t="s">
        <v>293</v>
      </c>
      <c r="C473" s="115" t="s">
        <v>266</v>
      </c>
      <c r="D473" s="115" t="s">
        <v>265</v>
      </c>
      <c r="E473" s="115" t="s">
        <v>414</v>
      </c>
      <c r="F473" s="124"/>
      <c r="G473" s="114">
        <f>G474+G477</f>
        <v>57251.399999999994</v>
      </c>
    </row>
    <row r="474" spans="1:7" ht="35.25" customHeight="1">
      <c r="A474" s="125" t="s">
        <v>220</v>
      </c>
      <c r="B474" s="115" t="s">
        <v>293</v>
      </c>
      <c r="C474" s="115" t="s">
        <v>266</v>
      </c>
      <c r="D474" s="115" t="s">
        <v>265</v>
      </c>
      <c r="E474" s="115" t="s">
        <v>413</v>
      </c>
      <c r="F474" s="124"/>
      <c r="G474" s="114">
        <f>G475+G476+G478</f>
        <v>50395.299999999996</v>
      </c>
    </row>
    <row r="475" spans="1:7" ht="62.25" customHeight="1">
      <c r="A475" s="116" t="s">
        <v>255</v>
      </c>
      <c r="B475" s="115" t="s">
        <v>293</v>
      </c>
      <c r="C475" s="115" t="s">
        <v>266</v>
      </c>
      <c r="D475" s="115" t="s">
        <v>265</v>
      </c>
      <c r="E475" s="115" t="s">
        <v>413</v>
      </c>
      <c r="F475" s="118" t="s">
        <v>253</v>
      </c>
      <c r="G475" s="114">
        <v>43043.2</v>
      </c>
    </row>
    <row r="476" spans="1:7" ht="28.5" customHeight="1">
      <c r="A476" s="146" t="s">
        <v>229</v>
      </c>
      <c r="B476" s="115" t="s">
        <v>293</v>
      </c>
      <c r="C476" s="115" t="s">
        <v>266</v>
      </c>
      <c r="D476" s="115" t="s">
        <v>265</v>
      </c>
      <c r="E476" s="115" t="s">
        <v>413</v>
      </c>
      <c r="F476" s="118" t="s">
        <v>226</v>
      </c>
      <c r="G476" s="114">
        <v>570</v>
      </c>
    </row>
    <row r="477" spans="1:7" ht="30" customHeight="1">
      <c r="A477" s="125" t="s">
        <v>220</v>
      </c>
      <c r="B477" s="115" t="s">
        <v>293</v>
      </c>
      <c r="C477" s="115" t="s">
        <v>266</v>
      </c>
      <c r="D477" s="115" t="s">
        <v>265</v>
      </c>
      <c r="E477" s="115" t="s">
        <v>413</v>
      </c>
      <c r="F477" s="124"/>
      <c r="G477" s="114">
        <f>G478+G479</f>
        <v>6856.1</v>
      </c>
    </row>
    <row r="478" spans="1:7" ht="66" customHeight="1">
      <c r="A478" s="116" t="s">
        <v>244</v>
      </c>
      <c r="B478" s="115" t="s">
        <v>293</v>
      </c>
      <c r="C478" s="115" t="s">
        <v>266</v>
      </c>
      <c r="D478" s="115" t="s">
        <v>265</v>
      </c>
      <c r="E478" s="115" t="s">
        <v>413</v>
      </c>
      <c r="F478" s="124" t="s">
        <v>242</v>
      </c>
      <c r="G478" s="114">
        <v>6782.1</v>
      </c>
    </row>
    <row r="479" spans="1:7" ht="22.5" customHeight="1">
      <c r="A479" s="116" t="s">
        <v>231</v>
      </c>
      <c r="B479" s="115" t="s">
        <v>293</v>
      </c>
      <c r="C479" s="115" t="s">
        <v>266</v>
      </c>
      <c r="D479" s="115" t="s">
        <v>265</v>
      </c>
      <c r="E479" s="115" t="s">
        <v>413</v>
      </c>
      <c r="F479" s="124" t="s">
        <v>230</v>
      </c>
      <c r="G479" s="114">
        <v>74</v>
      </c>
    </row>
    <row r="480" spans="1:7" ht="33.75" customHeight="1">
      <c r="A480" s="116" t="s">
        <v>411</v>
      </c>
      <c r="B480" s="115" t="s">
        <v>293</v>
      </c>
      <c r="C480" s="115" t="s">
        <v>266</v>
      </c>
      <c r="D480" s="115" t="s">
        <v>265</v>
      </c>
      <c r="E480" s="115" t="s">
        <v>412</v>
      </c>
      <c r="F480" s="124"/>
      <c r="G480" s="114">
        <f>G481+G482</f>
        <v>4993.9</v>
      </c>
    </row>
    <row r="481" spans="1:7" ht="21" customHeight="1">
      <c r="A481" s="116" t="s">
        <v>231</v>
      </c>
      <c r="B481" s="115" t="s">
        <v>293</v>
      </c>
      <c r="C481" s="115" t="s">
        <v>266</v>
      </c>
      <c r="D481" s="115" t="s">
        <v>265</v>
      </c>
      <c r="E481" s="115" t="s">
        <v>412</v>
      </c>
      <c r="F481" s="124" t="s">
        <v>230</v>
      </c>
      <c r="G481" s="114">
        <v>443</v>
      </c>
    </row>
    <row r="482" spans="1:7" ht="21" customHeight="1">
      <c r="A482" s="125" t="s">
        <v>229</v>
      </c>
      <c r="B482" s="115" t="s">
        <v>293</v>
      </c>
      <c r="C482" s="115" t="s">
        <v>266</v>
      </c>
      <c r="D482" s="115" t="s">
        <v>265</v>
      </c>
      <c r="E482" s="115" t="s">
        <v>412</v>
      </c>
      <c r="F482" s="124" t="s">
        <v>226</v>
      </c>
      <c r="G482" s="114">
        <v>4550.9</v>
      </c>
    </row>
    <row r="483" spans="1:7" ht="21" customHeight="1">
      <c r="A483" s="125" t="s">
        <v>268</v>
      </c>
      <c r="B483" s="115" t="s">
        <v>293</v>
      </c>
      <c r="C483" s="115" t="s">
        <v>266</v>
      </c>
      <c r="D483" s="115" t="s">
        <v>265</v>
      </c>
      <c r="E483" s="115" t="s">
        <v>267</v>
      </c>
      <c r="F483" s="124"/>
      <c r="G483" s="114">
        <f>G484+G487</f>
        <v>45532.3</v>
      </c>
    </row>
    <row r="484" spans="1:7" ht="30">
      <c r="A484" s="125" t="s">
        <v>220</v>
      </c>
      <c r="B484" s="115" t="s">
        <v>293</v>
      </c>
      <c r="C484" s="115" t="s">
        <v>266</v>
      </c>
      <c r="D484" s="115" t="s">
        <v>265</v>
      </c>
      <c r="E484" s="115" t="s">
        <v>264</v>
      </c>
      <c r="F484" s="124"/>
      <c r="G484" s="114">
        <f>G485+G486</f>
        <v>45241.5</v>
      </c>
    </row>
    <row r="485" spans="1:7" ht="30" customHeight="1">
      <c r="A485" s="116" t="s">
        <v>255</v>
      </c>
      <c r="B485" s="115" t="s">
        <v>293</v>
      </c>
      <c r="C485" s="115" t="s">
        <v>266</v>
      </c>
      <c r="D485" s="115" t="s">
        <v>265</v>
      </c>
      <c r="E485" s="115" t="s">
        <v>264</v>
      </c>
      <c r="F485" s="124" t="s">
        <v>253</v>
      </c>
      <c r="G485" s="114">
        <v>45152.5</v>
      </c>
    </row>
    <row r="486" spans="1:7" ht="30" customHeight="1">
      <c r="A486" s="146" t="s">
        <v>229</v>
      </c>
      <c r="B486" s="115" t="s">
        <v>293</v>
      </c>
      <c r="C486" s="115" t="s">
        <v>266</v>
      </c>
      <c r="D486" s="115" t="s">
        <v>265</v>
      </c>
      <c r="E486" s="115" t="s">
        <v>264</v>
      </c>
      <c r="F486" s="124" t="s">
        <v>226</v>
      </c>
      <c r="G486" s="114">
        <v>89</v>
      </c>
    </row>
    <row r="487" spans="1:7" ht="35.25" customHeight="1">
      <c r="A487" s="116" t="s">
        <v>411</v>
      </c>
      <c r="B487" s="115" t="s">
        <v>293</v>
      </c>
      <c r="C487" s="115" t="s">
        <v>266</v>
      </c>
      <c r="D487" s="115" t="s">
        <v>265</v>
      </c>
      <c r="E487" s="115" t="s">
        <v>410</v>
      </c>
      <c r="F487" s="124"/>
      <c r="G487" s="114">
        <f>G488</f>
        <v>290.8</v>
      </c>
    </row>
    <row r="488" spans="1:7" ht="21" customHeight="1">
      <c r="A488" s="125" t="s">
        <v>229</v>
      </c>
      <c r="B488" s="115" t="s">
        <v>293</v>
      </c>
      <c r="C488" s="115" t="s">
        <v>266</v>
      </c>
      <c r="D488" s="115" t="s">
        <v>265</v>
      </c>
      <c r="E488" s="115" t="s">
        <v>410</v>
      </c>
      <c r="F488" s="124" t="s">
        <v>226</v>
      </c>
      <c r="G488" s="114">
        <v>290.8</v>
      </c>
    </row>
    <row r="489" spans="1:7" ht="29.25" customHeight="1">
      <c r="A489" s="145" t="s">
        <v>409</v>
      </c>
      <c r="B489" s="115" t="s">
        <v>293</v>
      </c>
      <c r="C489" s="115" t="s">
        <v>266</v>
      </c>
      <c r="D489" s="115" t="s">
        <v>265</v>
      </c>
      <c r="E489" s="115" t="s">
        <v>407</v>
      </c>
      <c r="F489" s="124"/>
      <c r="G489" s="114">
        <f>G490</f>
        <v>2179.3</v>
      </c>
    </row>
    <row r="490" spans="1:7" ht="30.75" customHeight="1">
      <c r="A490" s="145" t="s">
        <v>408</v>
      </c>
      <c r="B490" s="115" t="s">
        <v>293</v>
      </c>
      <c r="C490" s="115" t="s">
        <v>266</v>
      </c>
      <c r="D490" s="115" t="s">
        <v>265</v>
      </c>
      <c r="E490" s="115" t="s">
        <v>407</v>
      </c>
      <c r="F490" s="124" t="s">
        <v>226</v>
      </c>
      <c r="G490" s="114">
        <f>1024.9+1154.4</f>
        <v>2179.3</v>
      </c>
    </row>
    <row r="491" spans="1:7" ht="30" customHeight="1">
      <c r="A491" s="125" t="s">
        <v>320</v>
      </c>
      <c r="B491" s="115" t="s">
        <v>293</v>
      </c>
      <c r="C491" s="115" t="s">
        <v>266</v>
      </c>
      <c r="D491" s="115" t="s">
        <v>265</v>
      </c>
      <c r="E491" s="115" t="s">
        <v>319</v>
      </c>
      <c r="F491" s="124"/>
      <c r="G491" s="114">
        <f>G492+G499</f>
        <v>223103.3</v>
      </c>
    </row>
    <row r="492" spans="1:7" ht="37.5" customHeight="1">
      <c r="A492" s="125" t="s">
        <v>406</v>
      </c>
      <c r="B492" s="115" t="s">
        <v>293</v>
      </c>
      <c r="C492" s="115" t="s">
        <v>266</v>
      </c>
      <c r="D492" s="115" t="s">
        <v>265</v>
      </c>
      <c r="E492" s="115" t="s">
        <v>405</v>
      </c>
      <c r="F492" s="124"/>
      <c r="G492" s="114">
        <f>G493+G496</f>
        <v>7913.599999999999</v>
      </c>
    </row>
    <row r="493" spans="1:7" ht="51" customHeight="1">
      <c r="A493" s="125" t="s">
        <v>404</v>
      </c>
      <c r="B493" s="115" t="s">
        <v>293</v>
      </c>
      <c r="C493" s="115" t="s">
        <v>266</v>
      </c>
      <c r="D493" s="115" t="s">
        <v>265</v>
      </c>
      <c r="E493" s="115" t="s">
        <v>403</v>
      </c>
      <c r="F493" s="124"/>
      <c r="G493" s="114">
        <f>G494+G495</f>
        <v>6698.9</v>
      </c>
    </row>
    <row r="494" spans="1:7" ht="27.75" customHeight="1">
      <c r="A494" s="116" t="s">
        <v>231</v>
      </c>
      <c r="B494" s="115" t="s">
        <v>293</v>
      </c>
      <c r="C494" s="115" t="s">
        <v>266</v>
      </c>
      <c r="D494" s="115" t="s">
        <v>265</v>
      </c>
      <c r="E494" s="115" t="s">
        <v>403</v>
      </c>
      <c r="F494" s="124" t="s">
        <v>230</v>
      </c>
      <c r="G494" s="114">
        <v>775</v>
      </c>
    </row>
    <row r="495" spans="1:7" ht="21.75" customHeight="1">
      <c r="A495" s="116" t="s">
        <v>229</v>
      </c>
      <c r="B495" s="115" t="s">
        <v>293</v>
      </c>
      <c r="C495" s="115" t="s">
        <v>266</v>
      </c>
      <c r="D495" s="115" t="s">
        <v>265</v>
      </c>
      <c r="E495" s="115" t="s">
        <v>403</v>
      </c>
      <c r="F495" s="124" t="s">
        <v>226</v>
      </c>
      <c r="G495" s="114">
        <v>5923.9</v>
      </c>
    </row>
    <row r="496" spans="1:7" ht="54.75" customHeight="1">
      <c r="A496" s="125" t="s">
        <v>402</v>
      </c>
      <c r="B496" s="115" t="s">
        <v>293</v>
      </c>
      <c r="C496" s="115" t="s">
        <v>266</v>
      </c>
      <c r="D496" s="115" t="s">
        <v>265</v>
      </c>
      <c r="E496" s="115" t="s">
        <v>401</v>
      </c>
      <c r="F496" s="124"/>
      <c r="G496" s="114">
        <f>G497+G498</f>
        <v>1214.6999999999998</v>
      </c>
    </row>
    <row r="497" spans="1:7" ht="22.5" customHeight="1">
      <c r="A497" s="116" t="s">
        <v>231</v>
      </c>
      <c r="B497" s="115" t="s">
        <v>293</v>
      </c>
      <c r="C497" s="115" t="s">
        <v>266</v>
      </c>
      <c r="D497" s="115" t="s">
        <v>265</v>
      </c>
      <c r="E497" s="115" t="s">
        <v>401</v>
      </c>
      <c r="F497" s="124" t="s">
        <v>230</v>
      </c>
      <c r="G497" s="114">
        <v>140.6</v>
      </c>
    </row>
    <row r="498" spans="1:7" ht="22.5" customHeight="1">
      <c r="A498" s="116" t="s">
        <v>229</v>
      </c>
      <c r="B498" s="115" t="s">
        <v>293</v>
      </c>
      <c r="C498" s="115" t="s">
        <v>266</v>
      </c>
      <c r="D498" s="115" t="s">
        <v>265</v>
      </c>
      <c r="E498" s="115" t="s">
        <v>401</v>
      </c>
      <c r="F498" s="124" t="s">
        <v>226</v>
      </c>
      <c r="G498" s="114">
        <v>1074.1</v>
      </c>
    </row>
    <row r="499" spans="1:7" ht="53.25" customHeight="1">
      <c r="A499" s="125" t="s">
        <v>400</v>
      </c>
      <c r="B499" s="115" t="s">
        <v>293</v>
      </c>
      <c r="C499" s="115" t="s">
        <v>266</v>
      </c>
      <c r="D499" s="115" t="s">
        <v>265</v>
      </c>
      <c r="E499" s="115" t="s">
        <v>395</v>
      </c>
      <c r="F499" s="124"/>
      <c r="G499" s="114">
        <f>G500+G503</f>
        <v>215189.69999999998</v>
      </c>
    </row>
    <row r="500" spans="1:7" ht="24.75" customHeight="1">
      <c r="A500" s="125" t="s">
        <v>399</v>
      </c>
      <c r="B500" s="115" t="s">
        <v>293</v>
      </c>
      <c r="C500" s="115" t="s">
        <v>266</v>
      </c>
      <c r="D500" s="115" t="s">
        <v>265</v>
      </c>
      <c r="E500" s="115" t="s">
        <v>395</v>
      </c>
      <c r="F500" s="124" t="s">
        <v>398</v>
      </c>
      <c r="G500" s="114">
        <f>G501+G502</f>
        <v>22367.1</v>
      </c>
    </row>
    <row r="501" spans="1:7" ht="66.75" customHeight="1">
      <c r="A501" s="116" t="s">
        <v>244</v>
      </c>
      <c r="B501" s="115" t="s">
        <v>293</v>
      </c>
      <c r="C501" s="115" t="s">
        <v>266</v>
      </c>
      <c r="D501" s="115" t="s">
        <v>265</v>
      </c>
      <c r="E501" s="115" t="s">
        <v>395</v>
      </c>
      <c r="F501" s="124" t="s">
        <v>242</v>
      </c>
      <c r="G501" s="114">
        <v>21914.3</v>
      </c>
    </row>
    <row r="502" spans="1:7" ht="22.5" customHeight="1">
      <c r="A502" s="116" t="s">
        <v>231</v>
      </c>
      <c r="B502" s="115" t="s">
        <v>293</v>
      </c>
      <c r="C502" s="115" t="s">
        <v>266</v>
      </c>
      <c r="D502" s="115" t="s">
        <v>265</v>
      </c>
      <c r="E502" s="115" t="s">
        <v>395</v>
      </c>
      <c r="F502" s="124" t="s">
        <v>230</v>
      </c>
      <c r="G502" s="114">
        <v>452.8</v>
      </c>
    </row>
    <row r="503" spans="1:7" ht="22.5" customHeight="1">
      <c r="A503" s="116" t="s">
        <v>397</v>
      </c>
      <c r="B503" s="115" t="s">
        <v>293</v>
      </c>
      <c r="C503" s="115" t="s">
        <v>266</v>
      </c>
      <c r="D503" s="115" t="s">
        <v>265</v>
      </c>
      <c r="E503" s="115" t="s">
        <v>395</v>
      </c>
      <c r="F503" s="124" t="s">
        <v>396</v>
      </c>
      <c r="G503" s="114">
        <f>G504+G505</f>
        <v>192822.59999999998</v>
      </c>
    </row>
    <row r="504" spans="1:7" ht="30" customHeight="1">
      <c r="A504" s="116" t="s">
        <v>255</v>
      </c>
      <c r="B504" s="115" t="s">
        <v>293</v>
      </c>
      <c r="C504" s="115" t="s">
        <v>266</v>
      </c>
      <c r="D504" s="115" t="s">
        <v>265</v>
      </c>
      <c r="E504" s="115" t="s">
        <v>395</v>
      </c>
      <c r="F504" s="124" t="s">
        <v>253</v>
      </c>
      <c r="G504" s="114">
        <v>187781.8</v>
      </c>
    </row>
    <row r="505" spans="1:7" ht="22.5" customHeight="1">
      <c r="A505" s="125" t="s">
        <v>229</v>
      </c>
      <c r="B505" s="115" t="s">
        <v>293</v>
      </c>
      <c r="C505" s="115" t="s">
        <v>266</v>
      </c>
      <c r="D505" s="115" t="s">
        <v>265</v>
      </c>
      <c r="E505" s="115" t="s">
        <v>395</v>
      </c>
      <c r="F505" s="124" t="s">
        <v>226</v>
      </c>
      <c r="G505" s="114">
        <v>5040.8</v>
      </c>
    </row>
    <row r="506" spans="1:7" ht="22.5" customHeight="1">
      <c r="A506" s="125" t="s">
        <v>394</v>
      </c>
      <c r="B506" s="115" t="s">
        <v>293</v>
      </c>
      <c r="C506" s="115" t="s">
        <v>266</v>
      </c>
      <c r="D506" s="115" t="s">
        <v>383</v>
      </c>
      <c r="E506" s="115"/>
      <c r="F506" s="124"/>
      <c r="G506" s="114">
        <f>G507+G509+G512+G514</f>
        <v>11232.1</v>
      </c>
    </row>
    <row r="507" spans="1:7" ht="22.5" customHeight="1">
      <c r="A507" s="119" t="s">
        <v>393</v>
      </c>
      <c r="B507" s="115" t="s">
        <v>293</v>
      </c>
      <c r="C507" s="115" t="s">
        <v>266</v>
      </c>
      <c r="D507" s="115" t="s">
        <v>383</v>
      </c>
      <c r="E507" s="115" t="s">
        <v>392</v>
      </c>
      <c r="F507" s="124"/>
      <c r="G507" s="114">
        <f>G508</f>
        <v>1335</v>
      </c>
    </row>
    <row r="508" spans="1:7" ht="31.5" customHeight="1">
      <c r="A508" s="119" t="s">
        <v>219</v>
      </c>
      <c r="B508" s="115" t="s">
        <v>293</v>
      </c>
      <c r="C508" s="115" t="s">
        <v>266</v>
      </c>
      <c r="D508" s="115" t="s">
        <v>383</v>
      </c>
      <c r="E508" s="115" t="s">
        <v>392</v>
      </c>
      <c r="F508" s="124" t="s">
        <v>218</v>
      </c>
      <c r="G508" s="114">
        <v>1335</v>
      </c>
    </row>
    <row r="509" spans="1:7" ht="30.75" customHeight="1">
      <c r="A509" s="119" t="s">
        <v>391</v>
      </c>
      <c r="B509" s="115" t="s">
        <v>293</v>
      </c>
      <c r="C509" s="115" t="s">
        <v>266</v>
      </c>
      <c r="D509" s="115" t="s">
        <v>383</v>
      </c>
      <c r="E509" s="115" t="s">
        <v>390</v>
      </c>
      <c r="F509" s="124"/>
      <c r="G509" s="114">
        <f>G510</f>
        <v>1413.5</v>
      </c>
    </row>
    <row r="510" spans="1:7" ht="32.25" customHeight="1">
      <c r="A510" s="125" t="s">
        <v>220</v>
      </c>
      <c r="B510" s="115" t="s">
        <v>293</v>
      </c>
      <c r="C510" s="115" t="s">
        <v>266</v>
      </c>
      <c r="D510" s="115" t="s">
        <v>383</v>
      </c>
      <c r="E510" s="115" t="s">
        <v>389</v>
      </c>
      <c r="F510" s="144"/>
      <c r="G510" s="114">
        <f>G511</f>
        <v>1413.5</v>
      </c>
    </row>
    <row r="511" spans="1:7" ht="33.75" customHeight="1">
      <c r="A511" s="116" t="s">
        <v>244</v>
      </c>
      <c r="B511" s="115" t="s">
        <v>293</v>
      </c>
      <c r="C511" s="115" t="s">
        <v>266</v>
      </c>
      <c r="D511" s="115" t="s">
        <v>383</v>
      </c>
      <c r="E511" s="115" t="s">
        <v>389</v>
      </c>
      <c r="F511" s="124" t="s">
        <v>242</v>
      </c>
      <c r="G511" s="114">
        <v>1413.5</v>
      </c>
    </row>
    <row r="512" spans="1:7" ht="60">
      <c r="A512" s="125" t="s">
        <v>388</v>
      </c>
      <c r="B512" s="115" t="s">
        <v>293</v>
      </c>
      <c r="C512" s="115" t="s">
        <v>266</v>
      </c>
      <c r="D512" s="115" t="s">
        <v>383</v>
      </c>
      <c r="E512" s="115" t="s">
        <v>387</v>
      </c>
      <c r="F512" s="124"/>
      <c r="G512" s="114">
        <f>G513</f>
        <v>593.9</v>
      </c>
    </row>
    <row r="513" spans="1:7" ht="22.5" customHeight="1">
      <c r="A513" s="116" t="s">
        <v>231</v>
      </c>
      <c r="B513" s="115" t="s">
        <v>293</v>
      </c>
      <c r="C513" s="115" t="s">
        <v>266</v>
      </c>
      <c r="D513" s="115" t="s">
        <v>383</v>
      </c>
      <c r="E513" s="115" t="s">
        <v>387</v>
      </c>
      <c r="F513" s="124" t="s">
        <v>230</v>
      </c>
      <c r="G513" s="114">
        <v>593.9</v>
      </c>
    </row>
    <row r="514" spans="1:7" ht="36" customHeight="1">
      <c r="A514" s="116" t="s">
        <v>386</v>
      </c>
      <c r="B514" s="115" t="s">
        <v>293</v>
      </c>
      <c r="C514" s="115" t="s">
        <v>266</v>
      </c>
      <c r="D514" s="115" t="s">
        <v>383</v>
      </c>
      <c r="E514" s="115" t="s">
        <v>385</v>
      </c>
      <c r="F514" s="124"/>
      <c r="G514" s="114">
        <f>G515</f>
        <v>7889.7</v>
      </c>
    </row>
    <row r="515" spans="1:7" ht="22.5" customHeight="1">
      <c r="A515" s="127" t="s">
        <v>384</v>
      </c>
      <c r="B515" s="115" t="s">
        <v>293</v>
      </c>
      <c r="C515" s="115" t="s">
        <v>266</v>
      </c>
      <c r="D515" s="115" t="s">
        <v>383</v>
      </c>
      <c r="E515" s="115" t="s">
        <v>382</v>
      </c>
      <c r="F515" s="124"/>
      <c r="G515" s="114">
        <f>G516</f>
        <v>7889.7</v>
      </c>
    </row>
    <row r="516" spans="1:7" ht="32.25" customHeight="1">
      <c r="A516" s="142" t="s">
        <v>362</v>
      </c>
      <c r="B516" s="115" t="s">
        <v>293</v>
      </c>
      <c r="C516" s="115" t="s">
        <v>266</v>
      </c>
      <c r="D516" s="115" t="s">
        <v>383</v>
      </c>
      <c r="E516" s="115" t="s">
        <v>382</v>
      </c>
      <c r="F516" s="124" t="s">
        <v>361</v>
      </c>
      <c r="G516" s="114">
        <v>7889.7</v>
      </c>
    </row>
    <row r="517" spans="1:7" ht="29.25" customHeight="1">
      <c r="A517" s="119" t="s">
        <v>381</v>
      </c>
      <c r="B517" s="115" t="s">
        <v>293</v>
      </c>
      <c r="C517" s="115" t="s">
        <v>266</v>
      </c>
      <c r="D517" s="115" t="s">
        <v>334</v>
      </c>
      <c r="E517" s="115"/>
      <c r="F517" s="124"/>
      <c r="G517" s="114">
        <f>G518+G524+G531+G536+G538+G572</f>
        <v>64610.99999999999</v>
      </c>
    </row>
    <row r="518" spans="1:7" ht="30" customHeight="1">
      <c r="A518" s="119" t="s">
        <v>380</v>
      </c>
      <c r="B518" s="115" t="s">
        <v>293</v>
      </c>
      <c r="C518" s="115" t="s">
        <v>266</v>
      </c>
      <c r="D518" s="115" t="s">
        <v>334</v>
      </c>
      <c r="E518" s="115" t="s">
        <v>205</v>
      </c>
      <c r="F518" s="124"/>
      <c r="G518" s="114">
        <f>G519</f>
        <v>6633.2</v>
      </c>
    </row>
    <row r="519" spans="1:7" ht="22.5" customHeight="1">
      <c r="A519" s="119" t="s">
        <v>204</v>
      </c>
      <c r="B519" s="115" t="s">
        <v>293</v>
      </c>
      <c r="C519" s="115" t="s">
        <v>266</v>
      </c>
      <c r="D519" s="115" t="s">
        <v>334</v>
      </c>
      <c r="E519" s="115" t="s">
        <v>203</v>
      </c>
      <c r="F519" s="124"/>
      <c r="G519" s="114">
        <f>G520+G521+G522+G523</f>
        <v>6633.2</v>
      </c>
    </row>
    <row r="520" spans="1:7" ht="31.5" customHeight="1">
      <c r="A520" s="116" t="s">
        <v>198</v>
      </c>
      <c r="B520" s="115" t="s">
        <v>293</v>
      </c>
      <c r="C520" s="115" t="s">
        <v>266</v>
      </c>
      <c r="D520" s="115" t="s">
        <v>334</v>
      </c>
      <c r="E520" s="115" t="s">
        <v>203</v>
      </c>
      <c r="F520" s="118" t="s">
        <v>202</v>
      </c>
      <c r="G520" s="114">
        <f>5694+481.7+125.5</f>
        <v>6301.2</v>
      </c>
    </row>
    <row r="521" spans="1:7" ht="31.5" customHeight="1">
      <c r="A521" s="116" t="s">
        <v>196</v>
      </c>
      <c r="B521" s="115" t="s">
        <v>293</v>
      </c>
      <c r="C521" s="115" t="s">
        <v>266</v>
      </c>
      <c r="D521" s="115" t="s">
        <v>334</v>
      </c>
      <c r="E521" s="115" t="s">
        <v>203</v>
      </c>
      <c r="F521" s="118" t="s">
        <v>191</v>
      </c>
      <c r="G521" s="114">
        <v>50</v>
      </c>
    </row>
    <row r="522" spans="1:7" ht="31.5" customHeight="1">
      <c r="A522" s="125" t="s">
        <v>219</v>
      </c>
      <c r="B522" s="115" t="s">
        <v>293</v>
      </c>
      <c r="C522" s="115" t="s">
        <v>266</v>
      </c>
      <c r="D522" s="115" t="s">
        <v>334</v>
      </c>
      <c r="E522" s="115" t="s">
        <v>203</v>
      </c>
      <c r="F522" s="118" t="s">
        <v>218</v>
      </c>
      <c r="G522" s="114">
        <f>58+53.5</f>
        <v>111.5</v>
      </c>
    </row>
    <row r="523" spans="1:7" ht="31.5" customHeight="1">
      <c r="A523" s="116" t="s">
        <v>222</v>
      </c>
      <c r="B523" s="115" t="s">
        <v>293</v>
      </c>
      <c r="C523" s="115" t="s">
        <v>266</v>
      </c>
      <c r="D523" s="115" t="s">
        <v>334</v>
      </c>
      <c r="E523" s="115" t="s">
        <v>203</v>
      </c>
      <c r="F523" s="118" t="s">
        <v>221</v>
      </c>
      <c r="G523" s="114">
        <f>30+140.5</f>
        <v>170.5</v>
      </c>
    </row>
    <row r="524" spans="1:7" ht="32.25" customHeight="1">
      <c r="A524" s="125" t="s">
        <v>201</v>
      </c>
      <c r="B524" s="115" t="s">
        <v>293</v>
      </c>
      <c r="C524" s="115" t="s">
        <v>266</v>
      </c>
      <c r="D524" s="115" t="s">
        <v>334</v>
      </c>
      <c r="E524" s="115" t="s">
        <v>200</v>
      </c>
      <c r="F524" s="118"/>
      <c r="G524" s="114">
        <f>G525</f>
        <v>18657.600000000002</v>
      </c>
    </row>
    <row r="525" spans="1:7" ht="30" customHeight="1">
      <c r="A525" s="125" t="s">
        <v>220</v>
      </c>
      <c r="B525" s="115" t="s">
        <v>293</v>
      </c>
      <c r="C525" s="115" t="s">
        <v>266</v>
      </c>
      <c r="D525" s="115" t="s">
        <v>334</v>
      </c>
      <c r="E525" s="115" t="s">
        <v>192</v>
      </c>
      <c r="F525" s="118"/>
      <c r="G525" s="114">
        <f>G526+G527+G528+G529+G530</f>
        <v>18657.600000000002</v>
      </c>
    </row>
    <row r="526" spans="1:7" ht="22.5" customHeight="1">
      <c r="A526" s="116" t="s">
        <v>198</v>
      </c>
      <c r="B526" s="115" t="s">
        <v>293</v>
      </c>
      <c r="C526" s="115" t="s">
        <v>266</v>
      </c>
      <c r="D526" s="115" t="s">
        <v>334</v>
      </c>
      <c r="E526" s="115" t="s">
        <v>192</v>
      </c>
      <c r="F526" s="118" t="s">
        <v>197</v>
      </c>
      <c r="G526" s="114">
        <v>13485</v>
      </c>
    </row>
    <row r="527" spans="1:7" ht="30" customHeight="1">
      <c r="A527" s="116" t="s">
        <v>224</v>
      </c>
      <c r="B527" s="115" t="s">
        <v>293</v>
      </c>
      <c r="C527" s="115" t="s">
        <v>266</v>
      </c>
      <c r="D527" s="115" t="s">
        <v>334</v>
      </c>
      <c r="E527" s="115" t="s">
        <v>192</v>
      </c>
      <c r="F527" s="118" t="s">
        <v>379</v>
      </c>
      <c r="G527" s="114">
        <v>12.6</v>
      </c>
    </row>
    <row r="528" spans="1:7" ht="30" customHeight="1">
      <c r="A528" s="116" t="s">
        <v>196</v>
      </c>
      <c r="B528" s="115" t="s">
        <v>293</v>
      </c>
      <c r="C528" s="115" t="s">
        <v>266</v>
      </c>
      <c r="D528" s="115" t="s">
        <v>334</v>
      </c>
      <c r="E528" s="115" t="s">
        <v>192</v>
      </c>
      <c r="F528" s="118" t="s">
        <v>191</v>
      </c>
      <c r="G528" s="114">
        <v>450</v>
      </c>
    </row>
    <row r="529" spans="1:7" ht="30" customHeight="1">
      <c r="A529" s="125" t="s">
        <v>219</v>
      </c>
      <c r="B529" s="115" t="s">
        <v>293</v>
      </c>
      <c r="C529" s="115" t="s">
        <v>266</v>
      </c>
      <c r="D529" s="115" t="s">
        <v>334</v>
      </c>
      <c r="E529" s="115" t="s">
        <v>192</v>
      </c>
      <c r="F529" s="118" t="s">
        <v>218</v>
      </c>
      <c r="G529" s="114">
        <v>4105.6</v>
      </c>
    </row>
    <row r="530" spans="1:7" ht="30" customHeight="1">
      <c r="A530" s="116" t="s">
        <v>244</v>
      </c>
      <c r="B530" s="115" t="s">
        <v>293</v>
      </c>
      <c r="C530" s="115" t="s">
        <v>266</v>
      </c>
      <c r="D530" s="115" t="s">
        <v>334</v>
      </c>
      <c r="E530" s="115" t="s">
        <v>192</v>
      </c>
      <c r="F530" s="118" t="s">
        <v>242</v>
      </c>
      <c r="G530" s="114">
        <v>604.4</v>
      </c>
    </row>
    <row r="531" spans="1:7" ht="32.25" customHeight="1">
      <c r="A531" s="119" t="s">
        <v>331</v>
      </c>
      <c r="B531" s="115" t="s">
        <v>293</v>
      </c>
      <c r="C531" s="115" t="s">
        <v>266</v>
      </c>
      <c r="D531" s="115" t="s">
        <v>334</v>
      </c>
      <c r="E531" s="115" t="s">
        <v>330</v>
      </c>
      <c r="F531" s="124"/>
      <c r="G531" s="114">
        <f>G532</f>
        <v>1680.3</v>
      </c>
    </row>
    <row r="532" spans="1:7" ht="47.25" customHeight="1">
      <c r="A532" s="119" t="s">
        <v>378</v>
      </c>
      <c r="B532" s="115" t="s">
        <v>293</v>
      </c>
      <c r="C532" s="115" t="s">
        <v>266</v>
      </c>
      <c r="D532" s="115" t="s">
        <v>334</v>
      </c>
      <c r="E532" s="115" t="s">
        <v>377</v>
      </c>
      <c r="F532" s="124"/>
      <c r="G532" s="114">
        <v>1680.3</v>
      </c>
    </row>
    <row r="533" spans="1:7" ht="22.5" customHeight="1">
      <c r="A533" s="116" t="s">
        <v>198</v>
      </c>
      <c r="B533" s="115" t="s">
        <v>293</v>
      </c>
      <c r="C533" s="115" t="s">
        <v>266</v>
      </c>
      <c r="D533" s="115" t="s">
        <v>334</v>
      </c>
      <c r="E533" s="115" t="s">
        <v>377</v>
      </c>
      <c r="F533" s="124" t="s">
        <v>202</v>
      </c>
      <c r="G533" s="114">
        <v>1484</v>
      </c>
    </row>
    <row r="534" spans="1:7" ht="29.25" customHeight="1">
      <c r="A534" s="116" t="s">
        <v>196</v>
      </c>
      <c r="B534" s="115" t="s">
        <v>293</v>
      </c>
      <c r="C534" s="115" t="s">
        <v>266</v>
      </c>
      <c r="D534" s="115" t="s">
        <v>334</v>
      </c>
      <c r="E534" s="115" t="s">
        <v>377</v>
      </c>
      <c r="F534" s="124" t="s">
        <v>191</v>
      </c>
      <c r="G534" s="114">
        <v>35</v>
      </c>
    </row>
    <row r="535" spans="1:7" ht="30" customHeight="1">
      <c r="A535" s="125" t="s">
        <v>219</v>
      </c>
      <c r="B535" s="115" t="s">
        <v>293</v>
      </c>
      <c r="C535" s="115" t="s">
        <v>266</v>
      </c>
      <c r="D535" s="115" t="s">
        <v>334</v>
      </c>
      <c r="E535" s="115" t="s">
        <v>377</v>
      </c>
      <c r="F535" s="124" t="s">
        <v>218</v>
      </c>
      <c r="G535" s="114">
        <v>161.3</v>
      </c>
    </row>
    <row r="536" spans="1:7" ht="30" customHeight="1">
      <c r="A536" s="116" t="s">
        <v>214</v>
      </c>
      <c r="B536" s="115" t="s">
        <v>293</v>
      </c>
      <c r="C536" s="115" t="s">
        <v>266</v>
      </c>
      <c r="D536" s="115" t="s">
        <v>334</v>
      </c>
      <c r="E536" s="115" t="s">
        <v>210</v>
      </c>
      <c r="F536" s="124"/>
      <c r="G536" s="114">
        <f>G537</f>
        <v>467.3</v>
      </c>
    </row>
    <row r="537" spans="1:7" ht="30" customHeight="1">
      <c r="A537" s="116" t="s">
        <v>196</v>
      </c>
      <c r="B537" s="115" t="s">
        <v>293</v>
      </c>
      <c r="C537" s="115" t="s">
        <v>266</v>
      </c>
      <c r="D537" s="115" t="s">
        <v>334</v>
      </c>
      <c r="E537" s="115" t="s">
        <v>210</v>
      </c>
      <c r="F537" s="124" t="s">
        <v>191</v>
      </c>
      <c r="G537" s="114">
        <v>467.3</v>
      </c>
    </row>
    <row r="538" spans="1:7" ht="22.5" customHeight="1">
      <c r="A538" s="125" t="s">
        <v>239</v>
      </c>
      <c r="B538" s="115" t="s">
        <v>293</v>
      </c>
      <c r="C538" s="115" t="s">
        <v>266</v>
      </c>
      <c r="D538" s="115" t="s">
        <v>334</v>
      </c>
      <c r="E538" s="115" t="s">
        <v>238</v>
      </c>
      <c r="F538" s="124"/>
      <c r="G538" s="114">
        <f>G539+G568+G570</f>
        <v>36185.399999999994</v>
      </c>
    </row>
    <row r="539" spans="1:7" ht="30" customHeight="1">
      <c r="A539" s="125" t="s">
        <v>376</v>
      </c>
      <c r="B539" s="115" t="s">
        <v>293</v>
      </c>
      <c r="C539" s="115" t="s">
        <v>266</v>
      </c>
      <c r="D539" s="115" t="s">
        <v>334</v>
      </c>
      <c r="E539" s="115" t="s">
        <v>375</v>
      </c>
      <c r="F539" s="124"/>
      <c r="G539" s="114">
        <f>G541+G543+G545+G547+G550+G552+G556+G558+G561+G566+G564</f>
        <v>36075.399999999994</v>
      </c>
    </row>
    <row r="540" spans="1:7" ht="15" customHeight="1">
      <c r="A540" s="143" t="s">
        <v>374</v>
      </c>
      <c r="B540" s="115"/>
      <c r="C540" s="115"/>
      <c r="D540" s="115"/>
      <c r="E540" s="115"/>
      <c r="F540" s="124"/>
      <c r="G540" s="114"/>
    </row>
    <row r="541" spans="1:7" ht="30" customHeight="1">
      <c r="A541" s="125" t="s">
        <v>373</v>
      </c>
      <c r="B541" s="115" t="s">
        <v>293</v>
      </c>
      <c r="C541" s="115" t="s">
        <v>266</v>
      </c>
      <c r="D541" s="115" t="s">
        <v>334</v>
      </c>
      <c r="E541" s="115" t="s">
        <v>372</v>
      </c>
      <c r="F541" s="124"/>
      <c r="G541" s="114">
        <f>G542</f>
        <v>3215.4</v>
      </c>
    </row>
    <row r="542" spans="1:7" ht="22.5" customHeight="1">
      <c r="A542" s="119" t="s">
        <v>229</v>
      </c>
      <c r="B542" s="115" t="s">
        <v>293</v>
      </c>
      <c r="C542" s="115" t="s">
        <v>266</v>
      </c>
      <c r="D542" s="115" t="s">
        <v>334</v>
      </c>
      <c r="E542" s="115" t="s">
        <v>372</v>
      </c>
      <c r="F542" s="124" t="s">
        <v>226</v>
      </c>
      <c r="G542" s="114">
        <v>3215.4</v>
      </c>
    </row>
    <row r="543" spans="1:7" ht="30" customHeight="1">
      <c r="A543" s="128" t="s">
        <v>371</v>
      </c>
      <c r="B543" s="115" t="s">
        <v>293</v>
      </c>
      <c r="C543" s="115" t="s">
        <v>266</v>
      </c>
      <c r="D543" s="115" t="s">
        <v>334</v>
      </c>
      <c r="E543" s="115" t="s">
        <v>370</v>
      </c>
      <c r="F543" s="124"/>
      <c r="G543" s="114">
        <f>G544</f>
        <v>8516.3</v>
      </c>
    </row>
    <row r="544" spans="1:7" ht="22.5" customHeight="1">
      <c r="A544" s="119" t="s">
        <v>229</v>
      </c>
      <c r="B544" s="115" t="s">
        <v>293</v>
      </c>
      <c r="C544" s="115" t="s">
        <v>266</v>
      </c>
      <c r="D544" s="115" t="s">
        <v>334</v>
      </c>
      <c r="E544" s="115" t="s">
        <v>370</v>
      </c>
      <c r="F544" s="124" t="s">
        <v>226</v>
      </c>
      <c r="G544" s="114">
        <v>8516.3</v>
      </c>
    </row>
    <row r="545" spans="1:7" ht="33" customHeight="1">
      <c r="A545" s="128" t="s">
        <v>369</v>
      </c>
      <c r="B545" s="115" t="s">
        <v>293</v>
      </c>
      <c r="C545" s="115" t="s">
        <v>266</v>
      </c>
      <c r="D545" s="115" t="s">
        <v>334</v>
      </c>
      <c r="E545" s="115" t="s">
        <v>368</v>
      </c>
      <c r="F545" s="124"/>
      <c r="G545" s="114">
        <f>G546</f>
        <v>1910</v>
      </c>
    </row>
    <row r="546" spans="1:7" ht="22.5" customHeight="1">
      <c r="A546" s="119" t="s">
        <v>229</v>
      </c>
      <c r="B546" s="115" t="s">
        <v>293</v>
      </c>
      <c r="C546" s="115" t="s">
        <v>266</v>
      </c>
      <c r="D546" s="115" t="s">
        <v>334</v>
      </c>
      <c r="E546" s="115" t="s">
        <v>368</v>
      </c>
      <c r="F546" s="124" t="s">
        <v>226</v>
      </c>
      <c r="G546" s="114">
        <f>1000+910</f>
        <v>1910</v>
      </c>
    </row>
    <row r="547" spans="1:7" ht="22.5" customHeight="1">
      <c r="A547" s="128" t="s">
        <v>367</v>
      </c>
      <c r="B547" s="115" t="s">
        <v>293</v>
      </c>
      <c r="C547" s="115" t="s">
        <v>266</v>
      </c>
      <c r="D547" s="115" t="s">
        <v>334</v>
      </c>
      <c r="E547" s="115" t="s">
        <v>366</v>
      </c>
      <c r="F547" s="124"/>
      <c r="G547" s="140">
        <f>G548+G549</f>
        <v>400</v>
      </c>
    </row>
    <row r="548" spans="1:7" ht="31.5" customHeight="1">
      <c r="A548" s="125" t="s">
        <v>219</v>
      </c>
      <c r="B548" s="115" t="s">
        <v>293</v>
      </c>
      <c r="C548" s="115" t="s">
        <v>266</v>
      </c>
      <c r="D548" s="115" t="s">
        <v>334</v>
      </c>
      <c r="E548" s="115" t="s">
        <v>366</v>
      </c>
      <c r="F548" s="124" t="s">
        <v>218</v>
      </c>
      <c r="G548" s="140">
        <v>384</v>
      </c>
    </row>
    <row r="549" spans="1:7" ht="22.5" customHeight="1">
      <c r="A549" s="119" t="s">
        <v>229</v>
      </c>
      <c r="B549" s="115" t="s">
        <v>293</v>
      </c>
      <c r="C549" s="115" t="s">
        <v>266</v>
      </c>
      <c r="D549" s="115" t="s">
        <v>334</v>
      </c>
      <c r="E549" s="115" t="s">
        <v>366</v>
      </c>
      <c r="F549" s="124" t="s">
        <v>226</v>
      </c>
      <c r="G549" s="140">
        <v>16</v>
      </c>
    </row>
    <row r="550" spans="1:7" ht="33.75" customHeight="1">
      <c r="A550" s="128" t="s">
        <v>365</v>
      </c>
      <c r="B550" s="115" t="s">
        <v>293</v>
      </c>
      <c r="C550" s="115" t="s">
        <v>266</v>
      </c>
      <c r="D550" s="115" t="s">
        <v>334</v>
      </c>
      <c r="E550" s="115" t="s">
        <v>364</v>
      </c>
      <c r="F550" s="124"/>
      <c r="G550" s="140">
        <f>G551</f>
        <v>200</v>
      </c>
    </row>
    <row r="551" spans="1:7" ht="30">
      <c r="A551" s="125" t="s">
        <v>219</v>
      </c>
      <c r="B551" s="115" t="s">
        <v>293</v>
      </c>
      <c r="C551" s="115" t="s">
        <v>266</v>
      </c>
      <c r="D551" s="115" t="s">
        <v>334</v>
      </c>
      <c r="E551" s="115" t="s">
        <v>364</v>
      </c>
      <c r="F551" s="124" t="s">
        <v>218</v>
      </c>
      <c r="G551" s="140">
        <v>200</v>
      </c>
    </row>
    <row r="552" spans="1:7" ht="32.25" customHeight="1">
      <c r="A552" s="128" t="s">
        <v>363</v>
      </c>
      <c r="B552" s="115" t="s">
        <v>293</v>
      </c>
      <c r="C552" s="115" t="s">
        <v>266</v>
      </c>
      <c r="D552" s="115" t="s">
        <v>334</v>
      </c>
      <c r="E552" s="115" t="s">
        <v>360</v>
      </c>
      <c r="F552" s="124"/>
      <c r="G552" s="140">
        <f>G554+G555+G553</f>
        <v>1881.4</v>
      </c>
    </row>
    <row r="553" spans="1:7" ht="32.25" customHeight="1">
      <c r="A553" s="142" t="s">
        <v>362</v>
      </c>
      <c r="B553" s="115" t="s">
        <v>293</v>
      </c>
      <c r="C553" s="115" t="s">
        <v>266</v>
      </c>
      <c r="D553" s="115" t="s">
        <v>334</v>
      </c>
      <c r="E553" s="115" t="s">
        <v>360</v>
      </c>
      <c r="F553" s="124" t="s">
        <v>361</v>
      </c>
      <c r="G553" s="140">
        <v>1381.4</v>
      </c>
    </row>
    <row r="554" spans="1:7" ht="22.5" customHeight="1">
      <c r="A554" s="116" t="s">
        <v>231</v>
      </c>
      <c r="B554" s="115" t="s">
        <v>293</v>
      </c>
      <c r="C554" s="115" t="s">
        <v>266</v>
      </c>
      <c r="D554" s="115" t="s">
        <v>334</v>
      </c>
      <c r="E554" s="115" t="s">
        <v>360</v>
      </c>
      <c r="F554" s="124" t="s">
        <v>230</v>
      </c>
      <c r="G554" s="140">
        <v>75</v>
      </c>
    </row>
    <row r="555" spans="1:7" ht="22.5" customHeight="1">
      <c r="A555" s="119" t="s">
        <v>229</v>
      </c>
      <c r="B555" s="115" t="s">
        <v>293</v>
      </c>
      <c r="C555" s="115" t="s">
        <v>266</v>
      </c>
      <c r="D555" s="115" t="s">
        <v>334</v>
      </c>
      <c r="E555" s="115" t="s">
        <v>360</v>
      </c>
      <c r="F555" s="124" t="s">
        <v>226</v>
      </c>
      <c r="G555" s="140">
        <v>425</v>
      </c>
    </row>
    <row r="556" spans="1:7" ht="30" customHeight="1">
      <c r="A556" s="128" t="s">
        <v>359</v>
      </c>
      <c r="B556" s="115" t="s">
        <v>293</v>
      </c>
      <c r="C556" s="115" t="s">
        <v>266</v>
      </c>
      <c r="D556" s="115" t="s">
        <v>334</v>
      </c>
      <c r="E556" s="115" t="s">
        <v>358</v>
      </c>
      <c r="F556" s="124"/>
      <c r="G556" s="140">
        <f>G557</f>
        <v>30</v>
      </c>
    </row>
    <row r="557" spans="1:7" ht="21.75" customHeight="1">
      <c r="A557" s="119" t="s">
        <v>229</v>
      </c>
      <c r="B557" s="115" t="s">
        <v>293</v>
      </c>
      <c r="C557" s="115" t="s">
        <v>266</v>
      </c>
      <c r="D557" s="115" t="s">
        <v>334</v>
      </c>
      <c r="E557" s="115" t="s">
        <v>358</v>
      </c>
      <c r="F557" s="124" t="s">
        <v>226</v>
      </c>
      <c r="G557" s="140">
        <v>30</v>
      </c>
    </row>
    <row r="558" spans="1:7" ht="30">
      <c r="A558" s="128" t="s">
        <v>357</v>
      </c>
      <c r="B558" s="115" t="s">
        <v>293</v>
      </c>
      <c r="C558" s="115" t="s">
        <v>266</v>
      </c>
      <c r="D558" s="115" t="s">
        <v>334</v>
      </c>
      <c r="E558" s="115" t="s">
        <v>356</v>
      </c>
      <c r="F558" s="124"/>
      <c r="G558" s="140">
        <f>G559+G560</f>
        <v>2124.6</v>
      </c>
    </row>
    <row r="559" spans="1:7" ht="22.5" customHeight="1">
      <c r="A559" s="116" t="s">
        <v>231</v>
      </c>
      <c r="B559" s="115" t="s">
        <v>293</v>
      </c>
      <c r="C559" s="115" t="s">
        <v>266</v>
      </c>
      <c r="D559" s="115" t="s">
        <v>334</v>
      </c>
      <c r="E559" s="115" t="s">
        <v>356</v>
      </c>
      <c r="F559" s="124" t="s">
        <v>230</v>
      </c>
      <c r="G559" s="140">
        <v>50</v>
      </c>
    </row>
    <row r="560" spans="1:7" ht="22.5" customHeight="1">
      <c r="A560" s="119" t="s">
        <v>229</v>
      </c>
      <c r="B560" s="115" t="s">
        <v>293</v>
      </c>
      <c r="C560" s="115" t="s">
        <v>266</v>
      </c>
      <c r="D560" s="115" t="s">
        <v>334</v>
      </c>
      <c r="E560" s="115" t="s">
        <v>356</v>
      </c>
      <c r="F560" s="124" t="s">
        <v>226</v>
      </c>
      <c r="G560" s="140">
        <v>2074.6</v>
      </c>
    </row>
    <row r="561" spans="1:7" ht="30">
      <c r="A561" s="128" t="s">
        <v>355</v>
      </c>
      <c r="B561" s="115" t="s">
        <v>293</v>
      </c>
      <c r="C561" s="115" t="s">
        <v>266</v>
      </c>
      <c r="D561" s="115" t="s">
        <v>334</v>
      </c>
      <c r="E561" s="115" t="s">
        <v>354</v>
      </c>
      <c r="F561" s="124"/>
      <c r="G561" s="140">
        <f>G562+G563</f>
        <v>4906.6</v>
      </c>
    </row>
    <row r="562" spans="1:7" ht="23.25" customHeight="1">
      <c r="A562" s="116" t="s">
        <v>231</v>
      </c>
      <c r="B562" s="115" t="s">
        <v>293</v>
      </c>
      <c r="C562" s="115" t="s">
        <v>266</v>
      </c>
      <c r="D562" s="115" t="s">
        <v>334</v>
      </c>
      <c r="E562" s="115" t="s">
        <v>354</v>
      </c>
      <c r="F562" s="124" t="s">
        <v>230</v>
      </c>
      <c r="G562" s="140">
        <v>208</v>
      </c>
    </row>
    <row r="563" spans="1:7" ht="23.25" customHeight="1">
      <c r="A563" s="119" t="s">
        <v>229</v>
      </c>
      <c r="B563" s="115" t="s">
        <v>293</v>
      </c>
      <c r="C563" s="115" t="s">
        <v>266</v>
      </c>
      <c r="D563" s="115" t="s">
        <v>334</v>
      </c>
      <c r="E563" s="115" t="s">
        <v>354</v>
      </c>
      <c r="F563" s="124" t="s">
        <v>226</v>
      </c>
      <c r="G563" s="140">
        <v>4698.6</v>
      </c>
    </row>
    <row r="564" spans="1:7" ht="28.5" customHeight="1">
      <c r="A564" s="141" t="s">
        <v>353</v>
      </c>
      <c r="B564" s="115" t="s">
        <v>293</v>
      </c>
      <c r="C564" s="115" t="s">
        <v>266</v>
      </c>
      <c r="D564" s="115" t="s">
        <v>334</v>
      </c>
      <c r="E564" s="115" t="s">
        <v>352</v>
      </c>
      <c r="F564" s="124"/>
      <c r="G564" s="140">
        <f>G565</f>
        <v>1913.6</v>
      </c>
    </row>
    <row r="565" spans="1:7" ht="36.75" customHeight="1">
      <c r="A565" s="119" t="s">
        <v>229</v>
      </c>
      <c r="B565" s="115" t="s">
        <v>293</v>
      </c>
      <c r="C565" s="115" t="s">
        <v>266</v>
      </c>
      <c r="D565" s="115" t="s">
        <v>334</v>
      </c>
      <c r="E565" s="115" t="s">
        <v>352</v>
      </c>
      <c r="F565" s="124" t="s">
        <v>226</v>
      </c>
      <c r="G565" s="140">
        <v>1913.6</v>
      </c>
    </row>
    <row r="566" spans="1:7" ht="48" customHeight="1">
      <c r="A566" s="128" t="s">
        <v>351</v>
      </c>
      <c r="B566" s="115" t="s">
        <v>293</v>
      </c>
      <c r="C566" s="115" t="s">
        <v>266</v>
      </c>
      <c r="D566" s="115" t="s">
        <v>334</v>
      </c>
      <c r="E566" s="115" t="s">
        <v>350</v>
      </c>
      <c r="F566" s="124"/>
      <c r="G566" s="140">
        <f>G567</f>
        <v>10977.5</v>
      </c>
    </row>
    <row r="567" spans="1:7" ht="21.75" customHeight="1">
      <c r="A567" s="119" t="s">
        <v>229</v>
      </c>
      <c r="B567" s="115" t="s">
        <v>293</v>
      </c>
      <c r="C567" s="115" t="s">
        <v>266</v>
      </c>
      <c r="D567" s="115" t="s">
        <v>334</v>
      </c>
      <c r="E567" s="115" t="s">
        <v>350</v>
      </c>
      <c r="F567" s="124" t="s">
        <v>226</v>
      </c>
      <c r="G567" s="140">
        <v>10977.5</v>
      </c>
    </row>
    <row r="568" spans="1:7" ht="45">
      <c r="A568" s="125" t="s">
        <v>349</v>
      </c>
      <c r="B568" s="115" t="s">
        <v>293</v>
      </c>
      <c r="C568" s="115" t="s">
        <v>266</v>
      </c>
      <c r="D568" s="115" t="s">
        <v>334</v>
      </c>
      <c r="E568" s="126" t="s">
        <v>348</v>
      </c>
      <c r="F568" s="124"/>
      <c r="G568" s="114">
        <f>G569</f>
        <v>100</v>
      </c>
    </row>
    <row r="569" spans="1:7" ht="30">
      <c r="A569" s="125" t="s">
        <v>219</v>
      </c>
      <c r="B569" s="115" t="s">
        <v>293</v>
      </c>
      <c r="C569" s="115" t="s">
        <v>266</v>
      </c>
      <c r="D569" s="115" t="s">
        <v>334</v>
      </c>
      <c r="E569" s="126" t="s">
        <v>348</v>
      </c>
      <c r="F569" s="124" t="s">
        <v>218</v>
      </c>
      <c r="G569" s="114">
        <v>100</v>
      </c>
    </row>
    <row r="570" spans="1:7" ht="30">
      <c r="A570" s="125" t="s">
        <v>347</v>
      </c>
      <c r="B570" s="115" t="s">
        <v>293</v>
      </c>
      <c r="C570" s="115" t="s">
        <v>266</v>
      </c>
      <c r="D570" s="115" t="s">
        <v>334</v>
      </c>
      <c r="E570" s="126" t="s">
        <v>346</v>
      </c>
      <c r="F570" s="124"/>
      <c r="G570" s="114">
        <f>G571</f>
        <v>10</v>
      </c>
    </row>
    <row r="571" spans="1:7" ht="30">
      <c r="A571" s="125" t="s">
        <v>219</v>
      </c>
      <c r="B571" s="115" t="s">
        <v>293</v>
      </c>
      <c r="C571" s="115" t="s">
        <v>266</v>
      </c>
      <c r="D571" s="115" t="s">
        <v>334</v>
      </c>
      <c r="E571" s="126" t="s">
        <v>346</v>
      </c>
      <c r="F571" s="124" t="s">
        <v>218</v>
      </c>
      <c r="G571" s="114">
        <v>10</v>
      </c>
    </row>
    <row r="572" spans="1:7" ht="45">
      <c r="A572" s="125" t="s">
        <v>276</v>
      </c>
      <c r="B572" s="115" t="s">
        <v>293</v>
      </c>
      <c r="C572" s="115" t="s">
        <v>266</v>
      </c>
      <c r="D572" s="115" t="s">
        <v>334</v>
      </c>
      <c r="E572" s="126" t="s">
        <v>275</v>
      </c>
      <c r="F572" s="124"/>
      <c r="G572" s="114">
        <f>G573</f>
        <v>987.2</v>
      </c>
    </row>
    <row r="573" spans="1:7" ht="45">
      <c r="A573" s="128" t="s">
        <v>345</v>
      </c>
      <c r="B573" s="115" t="s">
        <v>293</v>
      </c>
      <c r="C573" s="115" t="s">
        <v>266</v>
      </c>
      <c r="D573" s="115" t="s">
        <v>334</v>
      </c>
      <c r="E573" s="126" t="s">
        <v>344</v>
      </c>
      <c r="F573" s="124"/>
      <c r="G573" s="114">
        <f>G574+G576+G578+G580+G582</f>
        <v>987.2</v>
      </c>
    </row>
    <row r="574" spans="1:7" ht="48" customHeight="1">
      <c r="A574" s="128" t="s">
        <v>343</v>
      </c>
      <c r="B574" s="115" t="s">
        <v>293</v>
      </c>
      <c r="C574" s="115" t="s">
        <v>266</v>
      </c>
      <c r="D574" s="115" t="s">
        <v>334</v>
      </c>
      <c r="E574" s="126" t="s">
        <v>342</v>
      </c>
      <c r="F574" s="124"/>
      <c r="G574" s="114">
        <f>G575</f>
        <v>92.7</v>
      </c>
    </row>
    <row r="575" spans="1:7" ht="22.5" customHeight="1">
      <c r="A575" s="119" t="s">
        <v>229</v>
      </c>
      <c r="B575" s="115" t="s">
        <v>293</v>
      </c>
      <c r="C575" s="115" t="s">
        <v>266</v>
      </c>
      <c r="D575" s="115" t="s">
        <v>334</v>
      </c>
      <c r="E575" s="126" t="s">
        <v>342</v>
      </c>
      <c r="F575" s="124" t="s">
        <v>226</v>
      </c>
      <c r="G575" s="114">
        <v>92.7</v>
      </c>
    </row>
    <row r="576" spans="1:7" ht="30">
      <c r="A576" s="128" t="s">
        <v>341</v>
      </c>
      <c r="B576" s="115" t="s">
        <v>293</v>
      </c>
      <c r="C576" s="115" t="s">
        <v>266</v>
      </c>
      <c r="D576" s="115" t="s">
        <v>334</v>
      </c>
      <c r="E576" s="126" t="s">
        <v>340</v>
      </c>
      <c r="F576" s="124"/>
      <c r="G576" s="114">
        <f>G577</f>
        <v>40.6</v>
      </c>
    </row>
    <row r="577" spans="1:7" ht="30">
      <c r="A577" s="125" t="s">
        <v>219</v>
      </c>
      <c r="B577" s="115" t="s">
        <v>293</v>
      </c>
      <c r="C577" s="115" t="s">
        <v>266</v>
      </c>
      <c r="D577" s="115" t="s">
        <v>334</v>
      </c>
      <c r="E577" s="126" t="s">
        <v>340</v>
      </c>
      <c r="F577" s="124" t="s">
        <v>218</v>
      </c>
      <c r="G577" s="114">
        <v>40.6</v>
      </c>
    </row>
    <row r="578" spans="1:7" ht="45">
      <c r="A578" s="128" t="s">
        <v>339</v>
      </c>
      <c r="B578" s="115" t="s">
        <v>293</v>
      </c>
      <c r="C578" s="115" t="s">
        <v>266</v>
      </c>
      <c r="D578" s="115" t="s">
        <v>334</v>
      </c>
      <c r="E578" s="126" t="s">
        <v>338</v>
      </c>
      <c r="F578" s="124"/>
      <c r="G578" s="114">
        <f>G579</f>
        <v>55.8</v>
      </c>
    </row>
    <row r="579" spans="1:7" ht="30">
      <c r="A579" s="125" t="s">
        <v>219</v>
      </c>
      <c r="B579" s="115" t="s">
        <v>293</v>
      </c>
      <c r="C579" s="115" t="s">
        <v>266</v>
      </c>
      <c r="D579" s="115" t="s">
        <v>334</v>
      </c>
      <c r="E579" s="126" t="s">
        <v>338</v>
      </c>
      <c r="F579" s="124" t="s">
        <v>218</v>
      </c>
      <c r="G579" s="114">
        <v>55.8</v>
      </c>
    </row>
    <row r="580" spans="1:7" ht="45">
      <c r="A580" s="128" t="s">
        <v>337</v>
      </c>
      <c r="B580" s="115" t="s">
        <v>293</v>
      </c>
      <c r="C580" s="115" t="s">
        <v>266</v>
      </c>
      <c r="D580" s="115" t="s">
        <v>334</v>
      </c>
      <c r="E580" s="126" t="s">
        <v>336</v>
      </c>
      <c r="F580" s="124"/>
      <c r="G580" s="114">
        <f>G581</f>
        <v>10.5</v>
      </c>
    </row>
    <row r="581" spans="1:7" ht="22.5" customHeight="1">
      <c r="A581" s="116" t="s">
        <v>231</v>
      </c>
      <c r="B581" s="115" t="s">
        <v>293</v>
      </c>
      <c r="C581" s="115" t="s">
        <v>266</v>
      </c>
      <c r="D581" s="115" t="s">
        <v>334</v>
      </c>
      <c r="E581" s="126" t="s">
        <v>336</v>
      </c>
      <c r="F581" s="124" t="s">
        <v>230</v>
      </c>
      <c r="G581" s="114">
        <v>10.5</v>
      </c>
    </row>
    <row r="582" spans="1:7" ht="45">
      <c r="A582" s="128" t="s">
        <v>335</v>
      </c>
      <c r="B582" s="115" t="s">
        <v>293</v>
      </c>
      <c r="C582" s="115" t="s">
        <v>266</v>
      </c>
      <c r="D582" s="115" t="s">
        <v>334</v>
      </c>
      <c r="E582" s="126" t="s">
        <v>333</v>
      </c>
      <c r="F582" s="124"/>
      <c r="G582" s="114">
        <f>G583+G584</f>
        <v>787.6</v>
      </c>
    </row>
    <row r="583" spans="1:7" ht="22.5" customHeight="1">
      <c r="A583" s="116" t="s">
        <v>231</v>
      </c>
      <c r="B583" s="115" t="s">
        <v>293</v>
      </c>
      <c r="C583" s="115" t="s">
        <v>266</v>
      </c>
      <c r="D583" s="115" t="s">
        <v>334</v>
      </c>
      <c r="E583" s="126" t="s">
        <v>333</v>
      </c>
      <c r="F583" s="124" t="s">
        <v>230</v>
      </c>
      <c r="G583" s="114">
        <v>118.1</v>
      </c>
    </row>
    <row r="584" spans="1:7" ht="22.5" customHeight="1">
      <c r="A584" s="119" t="s">
        <v>229</v>
      </c>
      <c r="B584" s="115" t="s">
        <v>293</v>
      </c>
      <c r="C584" s="115" t="s">
        <v>266</v>
      </c>
      <c r="D584" s="115" t="s">
        <v>334</v>
      </c>
      <c r="E584" s="126" t="s">
        <v>333</v>
      </c>
      <c r="F584" s="124" t="s">
        <v>226</v>
      </c>
      <c r="G584" s="114">
        <v>669.5</v>
      </c>
    </row>
    <row r="585" spans="1:7" ht="15">
      <c r="A585" s="125" t="s">
        <v>208</v>
      </c>
      <c r="B585" s="115" t="s">
        <v>293</v>
      </c>
      <c r="C585" s="115" t="s">
        <v>194</v>
      </c>
      <c r="D585" s="115"/>
      <c r="E585" s="115"/>
      <c r="F585" s="124"/>
      <c r="G585" s="114">
        <f>G586</f>
        <v>412.6</v>
      </c>
    </row>
    <row r="586" spans="1:7" ht="15">
      <c r="A586" s="125" t="s">
        <v>207</v>
      </c>
      <c r="B586" s="115" t="s">
        <v>293</v>
      </c>
      <c r="C586" s="115" t="s">
        <v>194</v>
      </c>
      <c r="D586" s="115" t="s">
        <v>193</v>
      </c>
      <c r="E586" s="115"/>
      <c r="F586" s="124"/>
      <c r="G586" s="114">
        <f>G587</f>
        <v>412.6</v>
      </c>
    </row>
    <row r="587" spans="1:7" ht="93.75" customHeight="1">
      <c r="A587" s="119" t="s">
        <v>332</v>
      </c>
      <c r="B587" s="115" t="s">
        <v>293</v>
      </c>
      <c r="C587" s="115" t="s">
        <v>194</v>
      </c>
      <c r="D587" s="115" t="s">
        <v>193</v>
      </c>
      <c r="E587" s="115" t="s">
        <v>311</v>
      </c>
      <c r="F587" s="118"/>
      <c r="G587" s="114">
        <f>G588</f>
        <v>412.6</v>
      </c>
    </row>
    <row r="588" spans="1:7" ht="30">
      <c r="A588" s="119" t="s">
        <v>331</v>
      </c>
      <c r="B588" s="115" t="s">
        <v>293</v>
      </c>
      <c r="C588" s="115" t="s">
        <v>194</v>
      </c>
      <c r="D588" s="115" t="s">
        <v>193</v>
      </c>
      <c r="E588" s="115" t="s">
        <v>330</v>
      </c>
      <c r="F588" s="118"/>
      <c r="G588" s="114">
        <f>G589</f>
        <v>412.6</v>
      </c>
    </row>
    <row r="589" spans="1:7" ht="120">
      <c r="A589" s="119" t="s">
        <v>329</v>
      </c>
      <c r="B589" s="115" t="s">
        <v>293</v>
      </c>
      <c r="C589" s="115" t="s">
        <v>194</v>
      </c>
      <c r="D589" s="115" t="s">
        <v>193</v>
      </c>
      <c r="E589" s="115" t="s">
        <v>328</v>
      </c>
      <c r="F589" s="118"/>
      <c r="G589" s="114">
        <f>G590+G591</f>
        <v>412.6</v>
      </c>
    </row>
    <row r="590" spans="1:7" ht="15">
      <c r="A590" s="116" t="s">
        <v>198</v>
      </c>
      <c r="B590" s="115" t="s">
        <v>293</v>
      </c>
      <c r="C590" s="115" t="s">
        <v>194</v>
      </c>
      <c r="D590" s="115" t="s">
        <v>193</v>
      </c>
      <c r="E590" s="115" t="s">
        <v>328</v>
      </c>
      <c r="F590" s="118" t="s">
        <v>202</v>
      </c>
      <c r="G590" s="114">
        <v>374</v>
      </c>
    </row>
    <row r="591" spans="1:7" ht="30">
      <c r="A591" s="125" t="s">
        <v>219</v>
      </c>
      <c r="B591" s="115" t="s">
        <v>293</v>
      </c>
      <c r="C591" s="115" t="s">
        <v>194</v>
      </c>
      <c r="D591" s="115" t="s">
        <v>193</v>
      </c>
      <c r="E591" s="115" t="s">
        <v>328</v>
      </c>
      <c r="F591" s="118" t="s">
        <v>218</v>
      </c>
      <c r="G591" s="114">
        <v>38.6</v>
      </c>
    </row>
    <row r="592" spans="1:7" ht="15">
      <c r="A592" s="128" t="s">
        <v>327</v>
      </c>
      <c r="B592" s="115" t="s">
        <v>293</v>
      </c>
      <c r="C592" s="115" t="s">
        <v>308</v>
      </c>
      <c r="D592" s="115"/>
      <c r="E592" s="115"/>
      <c r="F592" s="124"/>
      <c r="G592" s="114">
        <f>G593+G597</f>
        <v>30091.399999999998</v>
      </c>
    </row>
    <row r="593" spans="1:7" ht="15">
      <c r="A593" s="125" t="s">
        <v>326</v>
      </c>
      <c r="B593" s="115" t="s">
        <v>293</v>
      </c>
      <c r="C593" s="115" t="s">
        <v>308</v>
      </c>
      <c r="D593" s="115" t="s">
        <v>323</v>
      </c>
      <c r="E593" s="115"/>
      <c r="F593" s="124"/>
      <c r="G593" s="114">
        <f>G594</f>
        <v>359</v>
      </c>
    </row>
    <row r="594" spans="1:7" ht="22.5" customHeight="1">
      <c r="A594" s="125" t="s">
        <v>239</v>
      </c>
      <c r="B594" s="115" t="s">
        <v>293</v>
      </c>
      <c r="C594" s="115" t="s">
        <v>308</v>
      </c>
      <c r="D594" s="115" t="s">
        <v>323</v>
      </c>
      <c r="E594" s="115" t="s">
        <v>325</v>
      </c>
      <c r="F594" s="124"/>
      <c r="G594" s="114">
        <f>G595</f>
        <v>359</v>
      </c>
    </row>
    <row r="595" spans="1:7" ht="60">
      <c r="A595" s="125" t="s">
        <v>324</v>
      </c>
      <c r="B595" s="115" t="s">
        <v>293</v>
      </c>
      <c r="C595" s="115" t="s">
        <v>308</v>
      </c>
      <c r="D595" s="115" t="s">
        <v>323</v>
      </c>
      <c r="E595" s="115" t="s">
        <v>322</v>
      </c>
      <c r="F595" s="124"/>
      <c r="G595" s="114">
        <f>G596</f>
        <v>359</v>
      </c>
    </row>
    <row r="596" spans="1:7" ht="30">
      <c r="A596" s="119" t="s">
        <v>309</v>
      </c>
      <c r="B596" s="115" t="s">
        <v>293</v>
      </c>
      <c r="C596" s="115" t="s">
        <v>308</v>
      </c>
      <c r="D596" s="115" t="s">
        <v>323</v>
      </c>
      <c r="E596" s="115" t="s">
        <v>322</v>
      </c>
      <c r="F596" s="124" t="s">
        <v>305</v>
      </c>
      <c r="G596" s="114">
        <v>359</v>
      </c>
    </row>
    <row r="597" spans="1:7" ht="15">
      <c r="A597" s="125" t="s">
        <v>321</v>
      </c>
      <c r="B597" s="115" t="s">
        <v>293</v>
      </c>
      <c r="C597" s="115" t="s">
        <v>308</v>
      </c>
      <c r="D597" s="115" t="s">
        <v>307</v>
      </c>
      <c r="E597" s="115"/>
      <c r="F597" s="124"/>
      <c r="G597" s="114">
        <f>G598+G603</f>
        <v>29732.399999999998</v>
      </c>
    </row>
    <row r="598" spans="1:7" ht="30">
      <c r="A598" s="139" t="s">
        <v>320</v>
      </c>
      <c r="B598" s="115" t="s">
        <v>293</v>
      </c>
      <c r="C598" s="115" t="s">
        <v>308</v>
      </c>
      <c r="D598" s="115" t="s">
        <v>307</v>
      </c>
      <c r="E598" s="134" t="s">
        <v>319</v>
      </c>
      <c r="F598" s="124"/>
      <c r="G598" s="114">
        <f>G599+G601</f>
        <v>29620.1</v>
      </c>
    </row>
    <row r="599" spans="1:7" ht="90">
      <c r="A599" s="139" t="s">
        <v>318</v>
      </c>
      <c r="B599" s="115" t="s">
        <v>293</v>
      </c>
      <c r="C599" s="115" t="s">
        <v>308</v>
      </c>
      <c r="D599" s="115" t="s">
        <v>307</v>
      </c>
      <c r="E599" s="134" t="s">
        <v>316</v>
      </c>
      <c r="F599" s="124"/>
      <c r="G599" s="114">
        <f>G600</f>
        <v>7235.1</v>
      </c>
    </row>
    <row r="600" spans="1:7" ht="45">
      <c r="A600" s="125" t="s">
        <v>317</v>
      </c>
      <c r="B600" s="115" t="s">
        <v>293</v>
      </c>
      <c r="C600" s="115" t="s">
        <v>308</v>
      </c>
      <c r="D600" s="115" t="s">
        <v>307</v>
      </c>
      <c r="E600" s="134" t="s">
        <v>316</v>
      </c>
      <c r="F600" s="124" t="s">
        <v>315</v>
      </c>
      <c r="G600" s="114">
        <v>7235.1</v>
      </c>
    </row>
    <row r="601" spans="1:7" ht="47.25" customHeight="1">
      <c r="A601" s="125" t="s">
        <v>314</v>
      </c>
      <c r="B601" s="115" t="s">
        <v>293</v>
      </c>
      <c r="C601" s="115" t="s">
        <v>308</v>
      </c>
      <c r="D601" s="115" t="s">
        <v>307</v>
      </c>
      <c r="E601" s="134" t="s">
        <v>313</v>
      </c>
      <c r="F601" s="124"/>
      <c r="G601" s="114">
        <f>G602</f>
        <v>22385</v>
      </c>
    </row>
    <row r="602" spans="1:7" ht="30">
      <c r="A602" s="125" t="s">
        <v>309</v>
      </c>
      <c r="B602" s="115" t="s">
        <v>293</v>
      </c>
      <c r="C602" s="115" t="s">
        <v>308</v>
      </c>
      <c r="D602" s="115" t="s">
        <v>307</v>
      </c>
      <c r="E602" s="134" t="s">
        <v>313</v>
      </c>
      <c r="F602" s="124" t="s">
        <v>305</v>
      </c>
      <c r="G602" s="114">
        <v>22385</v>
      </c>
    </row>
    <row r="603" spans="1:7" ht="93" customHeight="1">
      <c r="A603" s="125" t="s">
        <v>312</v>
      </c>
      <c r="B603" s="115" t="s">
        <v>293</v>
      </c>
      <c r="C603" s="115" t="s">
        <v>308</v>
      </c>
      <c r="D603" s="115" t="s">
        <v>307</v>
      </c>
      <c r="E603" s="137" t="s">
        <v>311</v>
      </c>
      <c r="F603" s="124"/>
      <c r="G603" s="114">
        <f>G604</f>
        <v>112.3</v>
      </c>
    </row>
    <row r="604" spans="1:7" ht="45">
      <c r="A604" s="125" t="s">
        <v>310</v>
      </c>
      <c r="B604" s="115" t="s">
        <v>293</v>
      </c>
      <c r="C604" s="115" t="s">
        <v>308</v>
      </c>
      <c r="D604" s="115" t="s">
        <v>307</v>
      </c>
      <c r="E604" s="137" t="s">
        <v>306</v>
      </c>
      <c r="F604" s="138"/>
      <c r="G604" s="114">
        <f>G605</f>
        <v>112.3</v>
      </c>
    </row>
    <row r="605" spans="1:7" ht="30">
      <c r="A605" s="119" t="s">
        <v>309</v>
      </c>
      <c r="B605" s="115" t="s">
        <v>293</v>
      </c>
      <c r="C605" s="115" t="s">
        <v>308</v>
      </c>
      <c r="D605" s="115" t="s">
        <v>307</v>
      </c>
      <c r="E605" s="137" t="s">
        <v>306</v>
      </c>
      <c r="F605" s="136" t="s">
        <v>305</v>
      </c>
      <c r="G605" s="114">
        <v>112.3</v>
      </c>
    </row>
    <row r="606" spans="1:7" ht="15">
      <c r="A606" s="125" t="s">
        <v>304</v>
      </c>
      <c r="B606" s="115" t="s">
        <v>293</v>
      </c>
      <c r="C606" s="115" t="s">
        <v>292</v>
      </c>
      <c r="D606" s="115"/>
      <c r="E606" s="115"/>
      <c r="F606" s="124"/>
      <c r="G606" s="114">
        <f>G607+G614</f>
        <v>4276.099999999999</v>
      </c>
    </row>
    <row r="607" spans="1:7" ht="24" customHeight="1">
      <c r="A607" s="125" t="s">
        <v>239</v>
      </c>
      <c r="B607" s="115" t="s">
        <v>293</v>
      </c>
      <c r="C607" s="115" t="s">
        <v>292</v>
      </c>
      <c r="D607" s="115" t="s">
        <v>291</v>
      </c>
      <c r="E607" s="115" t="s">
        <v>238</v>
      </c>
      <c r="F607" s="124"/>
      <c r="G607" s="114">
        <f>G608</f>
        <v>4202.7</v>
      </c>
    </row>
    <row r="608" spans="1:7" ht="30">
      <c r="A608" s="125" t="s">
        <v>303</v>
      </c>
      <c r="B608" s="115" t="s">
        <v>293</v>
      </c>
      <c r="C608" s="115" t="s">
        <v>292</v>
      </c>
      <c r="D608" s="115" t="s">
        <v>291</v>
      </c>
      <c r="E608" s="115" t="s">
        <v>302</v>
      </c>
      <c r="F608" s="124"/>
      <c r="G608" s="114">
        <f>G609+G611</f>
        <v>4202.7</v>
      </c>
    </row>
    <row r="609" spans="1:7" ht="45">
      <c r="A609" s="125" t="s">
        <v>301</v>
      </c>
      <c r="B609" s="115" t="s">
        <v>293</v>
      </c>
      <c r="C609" s="115" t="s">
        <v>292</v>
      </c>
      <c r="D609" s="115" t="s">
        <v>291</v>
      </c>
      <c r="E609" s="115" t="s">
        <v>300</v>
      </c>
      <c r="F609" s="124"/>
      <c r="G609" s="114">
        <f>G610</f>
        <v>500</v>
      </c>
    </row>
    <row r="610" spans="1:7" ht="30">
      <c r="A610" s="119" t="s">
        <v>229</v>
      </c>
      <c r="B610" s="115" t="s">
        <v>293</v>
      </c>
      <c r="C610" s="115" t="s">
        <v>292</v>
      </c>
      <c r="D610" s="115" t="s">
        <v>291</v>
      </c>
      <c r="E610" s="115" t="s">
        <v>300</v>
      </c>
      <c r="F610" s="124" t="s">
        <v>226</v>
      </c>
      <c r="G610" s="114">
        <v>500</v>
      </c>
    </row>
    <row r="611" spans="1:7" ht="45">
      <c r="A611" s="125" t="s">
        <v>299</v>
      </c>
      <c r="B611" s="115" t="s">
        <v>293</v>
      </c>
      <c r="C611" s="115" t="s">
        <v>292</v>
      </c>
      <c r="D611" s="115" t="s">
        <v>291</v>
      </c>
      <c r="E611" s="115" t="s">
        <v>298</v>
      </c>
      <c r="F611" s="124"/>
      <c r="G611" s="114">
        <f>G612+G613</f>
        <v>3702.7</v>
      </c>
    </row>
    <row r="612" spans="1:7" ht="30">
      <c r="A612" s="125" t="s">
        <v>219</v>
      </c>
      <c r="B612" s="115" t="s">
        <v>293</v>
      </c>
      <c r="C612" s="115" t="s">
        <v>292</v>
      </c>
      <c r="D612" s="115" t="s">
        <v>291</v>
      </c>
      <c r="E612" s="115" t="s">
        <v>297</v>
      </c>
      <c r="F612" s="124" t="s">
        <v>218</v>
      </c>
      <c r="G612" s="114">
        <v>250</v>
      </c>
    </row>
    <row r="613" spans="1:7" ht="22.5" customHeight="1">
      <c r="A613" s="119" t="s">
        <v>229</v>
      </c>
      <c r="B613" s="115" t="s">
        <v>293</v>
      </c>
      <c r="C613" s="115" t="s">
        <v>292</v>
      </c>
      <c r="D613" s="115" t="s">
        <v>291</v>
      </c>
      <c r="E613" s="115" t="s">
        <v>297</v>
      </c>
      <c r="F613" s="124" t="s">
        <v>226</v>
      </c>
      <c r="G613" s="114">
        <v>3452.7</v>
      </c>
    </row>
    <row r="614" spans="1:7" ht="45">
      <c r="A614" s="125" t="s">
        <v>276</v>
      </c>
      <c r="B614" s="115" t="s">
        <v>293</v>
      </c>
      <c r="C614" s="115" t="s">
        <v>292</v>
      </c>
      <c r="D614" s="115" t="s">
        <v>291</v>
      </c>
      <c r="E614" s="126" t="s">
        <v>275</v>
      </c>
      <c r="F614" s="124"/>
      <c r="G614" s="114">
        <f>G615</f>
        <v>73.4</v>
      </c>
    </row>
    <row r="615" spans="1:7" ht="51" customHeight="1">
      <c r="A615" s="128" t="s">
        <v>296</v>
      </c>
      <c r="B615" s="115" t="s">
        <v>293</v>
      </c>
      <c r="C615" s="115" t="s">
        <v>292</v>
      </c>
      <c r="D615" s="115" t="s">
        <v>291</v>
      </c>
      <c r="E615" s="126" t="s">
        <v>295</v>
      </c>
      <c r="F615" s="124"/>
      <c r="G615" s="114">
        <f>G616</f>
        <v>73.4</v>
      </c>
    </row>
    <row r="616" spans="1:7" ht="62.25" customHeight="1">
      <c r="A616" s="128" t="s">
        <v>294</v>
      </c>
      <c r="B616" s="115" t="s">
        <v>293</v>
      </c>
      <c r="C616" s="115" t="s">
        <v>292</v>
      </c>
      <c r="D616" s="115" t="s">
        <v>291</v>
      </c>
      <c r="E616" s="126" t="s">
        <v>290</v>
      </c>
      <c r="F616" s="124"/>
      <c r="G616" s="114">
        <f>G617</f>
        <v>73.4</v>
      </c>
    </row>
    <row r="617" spans="1:7" ht="30">
      <c r="A617" s="125" t="s">
        <v>219</v>
      </c>
      <c r="B617" s="115" t="s">
        <v>293</v>
      </c>
      <c r="C617" s="115" t="s">
        <v>292</v>
      </c>
      <c r="D617" s="115" t="s">
        <v>291</v>
      </c>
      <c r="E617" s="126" t="s">
        <v>290</v>
      </c>
      <c r="F617" s="124" t="s">
        <v>218</v>
      </c>
      <c r="G617" s="114">
        <v>73.4</v>
      </c>
    </row>
    <row r="618" spans="1:7" ht="45.75" customHeight="1">
      <c r="A618" s="135" t="s">
        <v>289</v>
      </c>
      <c r="B618" s="122" t="s">
        <v>213</v>
      </c>
      <c r="C618" s="115"/>
      <c r="D618" s="115"/>
      <c r="E618" s="134"/>
      <c r="F618" s="124"/>
      <c r="G618" s="120">
        <f>G632+G639+G619+G623</f>
        <v>88526.2</v>
      </c>
    </row>
    <row r="619" spans="1:7" ht="20.25" customHeight="1">
      <c r="A619" s="125" t="s">
        <v>288</v>
      </c>
      <c r="B619" s="121" t="s">
        <v>213</v>
      </c>
      <c r="C619" s="115" t="s">
        <v>285</v>
      </c>
      <c r="D619" s="115"/>
      <c r="E619" s="134"/>
      <c r="F619" s="124"/>
      <c r="G619" s="114">
        <f>G620</f>
        <v>8</v>
      </c>
    </row>
    <row r="620" spans="1:7" ht="45.75" customHeight="1">
      <c r="A620" s="125" t="s">
        <v>287</v>
      </c>
      <c r="B620" s="121" t="s">
        <v>213</v>
      </c>
      <c r="C620" s="115" t="s">
        <v>285</v>
      </c>
      <c r="D620" s="115" t="s">
        <v>284</v>
      </c>
      <c r="E620" s="134"/>
      <c r="F620" s="124"/>
      <c r="G620" s="114">
        <f>G621</f>
        <v>8</v>
      </c>
    </row>
    <row r="621" spans="1:7" ht="66" customHeight="1">
      <c r="A621" s="125" t="s">
        <v>286</v>
      </c>
      <c r="B621" s="115" t="s">
        <v>213</v>
      </c>
      <c r="C621" s="115" t="s">
        <v>285</v>
      </c>
      <c r="D621" s="115" t="s">
        <v>284</v>
      </c>
      <c r="E621" s="134" t="s">
        <v>283</v>
      </c>
      <c r="F621" s="124"/>
      <c r="G621" s="114">
        <f>G622</f>
        <v>8</v>
      </c>
    </row>
    <row r="622" spans="1:7" ht="35.25" customHeight="1">
      <c r="A622" s="116" t="s">
        <v>196</v>
      </c>
      <c r="B622" s="115" t="s">
        <v>213</v>
      </c>
      <c r="C622" s="115" t="s">
        <v>285</v>
      </c>
      <c r="D622" s="115" t="s">
        <v>284</v>
      </c>
      <c r="E622" s="134" t="s">
        <v>283</v>
      </c>
      <c r="F622" s="124" t="s">
        <v>191</v>
      </c>
      <c r="G622" s="114">
        <v>8</v>
      </c>
    </row>
    <row r="623" spans="1:7" ht="26.25" customHeight="1">
      <c r="A623" s="125" t="s">
        <v>282</v>
      </c>
      <c r="B623" s="115" t="s">
        <v>213</v>
      </c>
      <c r="C623" s="115" t="s">
        <v>273</v>
      </c>
      <c r="D623" s="115"/>
      <c r="E623" s="134"/>
      <c r="F623" s="124"/>
      <c r="G623" s="114">
        <f>G624</f>
        <v>452.8</v>
      </c>
    </row>
    <row r="624" spans="1:7" ht="30" customHeight="1">
      <c r="A624" s="125" t="s">
        <v>281</v>
      </c>
      <c r="B624" s="115" t="s">
        <v>213</v>
      </c>
      <c r="C624" s="132" t="s">
        <v>273</v>
      </c>
      <c r="D624" s="132" t="s">
        <v>272</v>
      </c>
      <c r="E624" s="134"/>
      <c r="F624" s="124"/>
      <c r="G624" s="114">
        <f>G628+G625</f>
        <v>452.8</v>
      </c>
    </row>
    <row r="625" spans="1:7" ht="30" customHeight="1">
      <c r="A625" s="125" t="s">
        <v>280</v>
      </c>
      <c r="B625" s="115" t="s">
        <v>213</v>
      </c>
      <c r="C625" s="132" t="s">
        <v>273</v>
      </c>
      <c r="D625" s="132" t="s">
        <v>272</v>
      </c>
      <c r="E625" s="115" t="s">
        <v>279</v>
      </c>
      <c r="F625" s="124"/>
      <c r="G625" s="114">
        <f>G626</f>
        <v>427.8</v>
      </c>
    </row>
    <row r="626" spans="1:7" ht="30" customHeight="1">
      <c r="A626" s="125" t="s">
        <v>278</v>
      </c>
      <c r="B626" s="115" t="s">
        <v>213</v>
      </c>
      <c r="C626" s="132" t="s">
        <v>273</v>
      </c>
      <c r="D626" s="132" t="s">
        <v>272</v>
      </c>
      <c r="E626" s="115" t="s">
        <v>277</v>
      </c>
      <c r="F626" s="124"/>
      <c r="G626" s="114">
        <f>G627</f>
        <v>427.8</v>
      </c>
    </row>
    <row r="627" spans="1:7" ht="30" customHeight="1">
      <c r="A627" s="125" t="s">
        <v>229</v>
      </c>
      <c r="B627" s="115" t="s">
        <v>213</v>
      </c>
      <c r="C627" s="132" t="s">
        <v>273</v>
      </c>
      <c r="D627" s="132" t="s">
        <v>272</v>
      </c>
      <c r="E627" s="115" t="s">
        <v>277</v>
      </c>
      <c r="F627" s="124" t="s">
        <v>226</v>
      </c>
      <c r="G627" s="114">
        <v>427.8</v>
      </c>
    </row>
    <row r="628" spans="1:7" ht="46.5" customHeight="1">
      <c r="A628" s="125" t="s">
        <v>276</v>
      </c>
      <c r="B628" s="115" t="s">
        <v>213</v>
      </c>
      <c r="C628" s="132" t="s">
        <v>273</v>
      </c>
      <c r="D628" s="132" t="s">
        <v>272</v>
      </c>
      <c r="E628" s="134" t="s">
        <v>275</v>
      </c>
      <c r="F628" s="124"/>
      <c r="G628" s="114">
        <f>G629</f>
        <v>25</v>
      </c>
    </row>
    <row r="629" spans="1:7" ht="61.5" customHeight="1">
      <c r="A629" s="119" t="s">
        <v>274</v>
      </c>
      <c r="B629" s="132" t="s">
        <v>213</v>
      </c>
      <c r="C629" s="115" t="s">
        <v>273</v>
      </c>
      <c r="D629" s="115" t="s">
        <v>272</v>
      </c>
      <c r="E629" s="133" t="s">
        <v>271</v>
      </c>
      <c r="F629" s="124"/>
      <c r="G629" s="114">
        <f>G630+G631</f>
        <v>25</v>
      </c>
    </row>
    <row r="630" spans="1:7" ht="29.25" customHeight="1">
      <c r="A630" s="127" t="s">
        <v>231</v>
      </c>
      <c r="B630" s="121" t="s">
        <v>213</v>
      </c>
      <c r="C630" s="115" t="s">
        <v>273</v>
      </c>
      <c r="D630" s="115" t="s">
        <v>272</v>
      </c>
      <c r="E630" s="133" t="s">
        <v>271</v>
      </c>
      <c r="F630" s="124" t="s">
        <v>230</v>
      </c>
      <c r="G630" s="114">
        <v>5.6</v>
      </c>
    </row>
    <row r="631" spans="1:7" ht="24.75" customHeight="1">
      <c r="A631" s="125" t="s">
        <v>229</v>
      </c>
      <c r="B631" s="121" t="s">
        <v>213</v>
      </c>
      <c r="C631" s="115" t="s">
        <v>273</v>
      </c>
      <c r="D631" s="115" t="s">
        <v>272</v>
      </c>
      <c r="E631" s="133" t="s">
        <v>271</v>
      </c>
      <c r="F631" s="124" t="s">
        <v>226</v>
      </c>
      <c r="G631" s="114">
        <v>19.4</v>
      </c>
    </row>
    <row r="632" spans="1:7" ht="15">
      <c r="A632" s="125" t="s">
        <v>270</v>
      </c>
      <c r="B632" s="115" t="s">
        <v>213</v>
      </c>
      <c r="C632" s="115" t="s">
        <v>266</v>
      </c>
      <c r="D632" s="132"/>
      <c r="E632" s="126"/>
      <c r="F632" s="124"/>
      <c r="G632" s="114">
        <f>G633</f>
        <v>20043.8</v>
      </c>
    </row>
    <row r="633" spans="1:7" ht="14.25" customHeight="1">
      <c r="A633" s="125" t="s">
        <v>269</v>
      </c>
      <c r="B633" s="115" t="s">
        <v>213</v>
      </c>
      <c r="C633" s="115" t="s">
        <v>266</v>
      </c>
      <c r="D633" s="115" t="s">
        <v>265</v>
      </c>
      <c r="E633" s="115"/>
      <c r="F633" s="124"/>
      <c r="G633" s="114">
        <f>G636+G634</f>
        <v>20043.8</v>
      </c>
    </row>
    <row r="634" spans="1:7" ht="14.25" customHeight="1">
      <c r="A634" s="125" t="s">
        <v>261</v>
      </c>
      <c r="B634" s="115" t="s">
        <v>213</v>
      </c>
      <c r="C634" s="115" t="s">
        <v>266</v>
      </c>
      <c r="D634" s="115" t="s">
        <v>265</v>
      </c>
      <c r="E634" s="115" t="s">
        <v>260</v>
      </c>
      <c r="F634" s="124"/>
      <c r="G634" s="114">
        <f>G635</f>
        <v>50.6</v>
      </c>
    </row>
    <row r="635" spans="1:7" ht="14.25" customHeight="1">
      <c r="A635" s="125" t="s">
        <v>229</v>
      </c>
      <c r="B635" s="115" t="s">
        <v>213</v>
      </c>
      <c r="C635" s="115" t="s">
        <v>266</v>
      </c>
      <c r="D635" s="115" t="s">
        <v>265</v>
      </c>
      <c r="E635" s="115" t="s">
        <v>260</v>
      </c>
      <c r="F635" s="124" t="s">
        <v>226</v>
      </c>
      <c r="G635" s="114">
        <v>50.6</v>
      </c>
    </row>
    <row r="636" spans="1:7" ht="15">
      <c r="A636" s="125" t="s">
        <v>268</v>
      </c>
      <c r="B636" s="115" t="s">
        <v>213</v>
      </c>
      <c r="C636" s="115" t="s">
        <v>266</v>
      </c>
      <c r="D636" s="115" t="s">
        <v>265</v>
      </c>
      <c r="E636" s="115" t="s">
        <v>267</v>
      </c>
      <c r="F636" s="124"/>
      <c r="G636" s="114">
        <f>G637</f>
        <v>19993.2</v>
      </c>
    </row>
    <row r="637" spans="1:7" ht="34.5" customHeight="1">
      <c r="A637" s="125" t="s">
        <v>220</v>
      </c>
      <c r="B637" s="115" t="s">
        <v>213</v>
      </c>
      <c r="C637" s="115" t="s">
        <v>266</v>
      </c>
      <c r="D637" s="115" t="s">
        <v>265</v>
      </c>
      <c r="E637" s="115" t="s">
        <v>264</v>
      </c>
      <c r="F637" s="124"/>
      <c r="G637" s="114">
        <f>G638</f>
        <v>19993.2</v>
      </c>
    </row>
    <row r="638" spans="1:7" ht="60">
      <c r="A638" s="116" t="s">
        <v>255</v>
      </c>
      <c r="B638" s="115" t="s">
        <v>213</v>
      </c>
      <c r="C638" s="115" t="s">
        <v>266</v>
      </c>
      <c r="D638" s="115" t="s">
        <v>265</v>
      </c>
      <c r="E638" s="115" t="s">
        <v>264</v>
      </c>
      <c r="F638" s="124" t="s">
        <v>253</v>
      </c>
      <c r="G638" s="114">
        <f>17002+2963.4+27.8</f>
        <v>19993.2</v>
      </c>
    </row>
    <row r="639" spans="1:7" ht="15">
      <c r="A639" s="116" t="s">
        <v>263</v>
      </c>
      <c r="B639" s="115" t="s">
        <v>213</v>
      </c>
      <c r="C639" s="115" t="s">
        <v>212</v>
      </c>
      <c r="D639" s="115"/>
      <c r="E639" s="115"/>
      <c r="F639" s="124"/>
      <c r="G639" s="114">
        <f>G640+G673</f>
        <v>68021.59999999999</v>
      </c>
    </row>
    <row r="640" spans="1:7" ht="15">
      <c r="A640" s="116" t="s">
        <v>262</v>
      </c>
      <c r="B640" s="115" t="s">
        <v>213</v>
      </c>
      <c r="C640" s="115" t="s">
        <v>212</v>
      </c>
      <c r="D640" s="115" t="s">
        <v>228</v>
      </c>
      <c r="E640" s="115"/>
      <c r="F640" s="131"/>
      <c r="G640" s="114">
        <f>G643+G651+G656+G661+G669+G641</f>
        <v>59304.899999999994</v>
      </c>
    </row>
    <row r="641" spans="1:7" ht="15">
      <c r="A641" s="125" t="s">
        <v>261</v>
      </c>
      <c r="B641" s="115" t="s">
        <v>213</v>
      </c>
      <c r="C641" s="115" t="s">
        <v>212</v>
      </c>
      <c r="D641" s="115" t="s">
        <v>228</v>
      </c>
      <c r="E641" s="115" t="s">
        <v>260</v>
      </c>
      <c r="F641" s="124"/>
      <c r="G641" s="114">
        <f>G642</f>
        <v>200</v>
      </c>
    </row>
    <row r="642" spans="1:7" ht="26.25" customHeight="1">
      <c r="A642" s="125" t="s">
        <v>229</v>
      </c>
      <c r="B642" s="115" t="s">
        <v>213</v>
      </c>
      <c r="C642" s="115" t="s">
        <v>212</v>
      </c>
      <c r="D642" s="115" t="s">
        <v>228</v>
      </c>
      <c r="E642" s="115" t="s">
        <v>260</v>
      </c>
      <c r="F642" s="124" t="s">
        <v>226</v>
      </c>
      <c r="G642" s="114">
        <v>200</v>
      </c>
    </row>
    <row r="643" spans="1:7" ht="31.5" customHeight="1">
      <c r="A643" s="125" t="s">
        <v>259</v>
      </c>
      <c r="B643" s="115" t="s">
        <v>213</v>
      </c>
      <c r="C643" s="115" t="s">
        <v>212</v>
      </c>
      <c r="D643" s="115" t="s">
        <v>228</v>
      </c>
      <c r="E643" s="115" t="s">
        <v>258</v>
      </c>
      <c r="F643" s="124"/>
      <c r="G643" s="114">
        <f>G644+G646</f>
        <v>17914.799999999996</v>
      </c>
    </row>
    <row r="644" spans="1:7" ht="45">
      <c r="A644" s="125" t="s">
        <v>257</v>
      </c>
      <c r="B644" s="115" t="s">
        <v>213</v>
      </c>
      <c r="C644" s="115" t="s">
        <v>212</v>
      </c>
      <c r="D644" s="115" t="s">
        <v>228</v>
      </c>
      <c r="E644" s="115" t="s">
        <v>256</v>
      </c>
      <c r="F644" s="124"/>
      <c r="G644" s="114">
        <f>G645</f>
        <v>132.3</v>
      </c>
    </row>
    <row r="645" spans="1:7" ht="30">
      <c r="A645" s="127" t="s">
        <v>231</v>
      </c>
      <c r="B645" s="115" t="s">
        <v>213</v>
      </c>
      <c r="C645" s="115" t="s">
        <v>212</v>
      </c>
      <c r="D645" s="115" t="s">
        <v>228</v>
      </c>
      <c r="E645" s="115" t="s">
        <v>256</v>
      </c>
      <c r="F645" s="124" t="s">
        <v>230</v>
      </c>
      <c r="G645" s="114">
        <v>132.3</v>
      </c>
    </row>
    <row r="646" spans="1:7" ht="30">
      <c r="A646" s="125" t="s">
        <v>220</v>
      </c>
      <c r="B646" s="115" t="s">
        <v>213</v>
      </c>
      <c r="C646" s="115" t="s">
        <v>212</v>
      </c>
      <c r="D646" s="115" t="s">
        <v>228</v>
      </c>
      <c r="E646" s="115" t="s">
        <v>254</v>
      </c>
      <c r="F646" s="124"/>
      <c r="G646" s="114">
        <f>G648+G649+G647</f>
        <v>17782.499999999996</v>
      </c>
    </row>
    <row r="647" spans="1:7" ht="15">
      <c r="A647" s="116" t="s">
        <v>198</v>
      </c>
      <c r="B647" s="115" t="s">
        <v>213</v>
      </c>
      <c r="C647" s="115" t="s">
        <v>212</v>
      </c>
      <c r="D647" s="115" t="s">
        <v>228</v>
      </c>
      <c r="E647" s="115" t="s">
        <v>254</v>
      </c>
      <c r="F647" s="124" t="s">
        <v>197</v>
      </c>
      <c r="G647" s="114">
        <v>53</v>
      </c>
    </row>
    <row r="648" spans="1:7" ht="60">
      <c r="A648" s="116" t="s">
        <v>255</v>
      </c>
      <c r="B648" s="115" t="s">
        <v>213</v>
      </c>
      <c r="C648" s="115" t="s">
        <v>212</v>
      </c>
      <c r="D648" s="115" t="s">
        <v>228</v>
      </c>
      <c r="E648" s="115" t="s">
        <v>254</v>
      </c>
      <c r="F648" s="124" t="s">
        <v>253</v>
      </c>
      <c r="G648" s="114">
        <f>17379.6+306.8</f>
        <v>17686.399999999998</v>
      </c>
    </row>
    <row r="649" spans="1:7" ht="38.25" customHeight="1">
      <c r="A649" s="130" t="s">
        <v>252</v>
      </c>
      <c r="B649" s="115" t="s">
        <v>213</v>
      </c>
      <c r="C649" s="115" t="s">
        <v>212</v>
      </c>
      <c r="D649" s="115" t="s">
        <v>228</v>
      </c>
      <c r="E649" s="115" t="s">
        <v>251</v>
      </c>
      <c r="F649" s="124"/>
      <c r="G649" s="114">
        <f>G650</f>
        <v>43.1</v>
      </c>
    </row>
    <row r="650" spans="1:7" ht="22.5" customHeight="1">
      <c r="A650" s="117" t="s">
        <v>229</v>
      </c>
      <c r="B650" s="115" t="s">
        <v>213</v>
      </c>
      <c r="C650" s="115" t="s">
        <v>212</v>
      </c>
      <c r="D650" s="115" t="s">
        <v>228</v>
      </c>
      <c r="E650" s="115" t="s">
        <v>251</v>
      </c>
      <c r="F650" s="124" t="s">
        <v>226</v>
      </c>
      <c r="G650" s="114">
        <v>43.1</v>
      </c>
    </row>
    <row r="651" spans="1:7" ht="15">
      <c r="A651" s="125" t="s">
        <v>250</v>
      </c>
      <c r="B651" s="115" t="s">
        <v>213</v>
      </c>
      <c r="C651" s="115" t="s">
        <v>212</v>
      </c>
      <c r="D651" s="115" t="s">
        <v>228</v>
      </c>
      <c r="E651" s="115" t="s">
        <v>249</v>
      </c>
      <c r="F651" s="124"/>
      <c r="G651" s="114">
        <f>G652+G654</f>
        <v>2456.3</v>
      </c>
    </row>
    <row r="652" spans="1:7" ht="30">
      <c r="A652" s="125" t="s">
        <v>220</v>
      </c>
      <c r="B652" s="115" t="s">
        <v>213</v>
      </c>
      <c r="C652" s="115" t="s">
        <v>212</v>
      </c>
      <c r="D652" s="115" t="s">
        <v>228</v>
      </c>
      <c r="E652" s="115" t="s">
        <v>248</v>
      </c>
      <c r="F652" s="124"/>
      <c r="G652" s="114">
        <f>G653</f>
        <v>2454</v>
      </c>
    </row>
    <row r="653" spans="1:7" ht="60">
      <c r="A653" s="116" t="s">
        <v>244</v>
      </c>
      <c r="B653" s="115" t="s">
        <v>213</v>
      </c>
      <c r="C653" s="115" t="s">
        <v>212</v>
      </c>
      <c r="D653" s="115" t="s">
        <v>228</v>
      </c>
      <c r="E653" s="115" t="s">
        <v>248</v>
      </c>
      <c r="F653" s="124" t="s">
        <v>242</v>
      </c>
      <c r="G653" s="114">
        <v>2454</v>
      </c>
    </row>
    <row r="654" spans="1:7" ht="34.5" customHeight="1">
      <c r="A654" s="129" t="s">
        <v>241</v>
      </c>
      <c r="B654" s="115" t="s">
        <v>213</v>
      </c>
      <c r="C654" s="115" t="s">
        <v>212</v>
      </c>
      <c r="D654" s="115" t="s">
        <v>228</v>
      </c>
      <c r="E654" s="115" t="s">
        <v>247</v>
      </c>
      <c r="F654" s="124"/>
      <c r="G654" s="114">
        <f>G655</f>
        <v>2.3</v>
      </c>
    </row>
    <row r="655" spans="1:7" ht="30">
      <c r="A655" s="127" t="s">
        <v>231</v>
      </c>
      <c r="B655" s="115" t="s">
        <v>213</v>
      </c>
      <c r="C655" s="115" t="s">
        <v>212</v>
      </c>
      <c r="D655" s="115" t="s">
        <v>228</v>
      </c>
      <c r="E655" s="115" t="s">
        <v>247</v>
      </c>
      <c r="F655" s="124" t="s">
        <v>230</v>
      </c>
      <c r="G655" s="114">
        <v>2.3</v>
      </c>
    </row>
    <row r="656" spans="1:7" ht="15">
      <c r="A656" s="125" t="s">
        <v>246</v>
      </c>
      <c r="B656" s="115" t="s">
        <v>213</v>
      </c>
      <c r="C656" s="115" t="s">
        <v>212</v>
      </c>
      <c r="D656" s="115" t="s">
        <v>228</v>
      </c>
      <c r="E656" s="115" t="s">
        <v>245</v>
      </c>
      <c r="F656" s="124"/>
      <c r="G656" s="114">
        <f>G657</f>
        <v>8550.199999999999</v>
      </c>
    </row>
    <row r="657" spans="1:7" ht="30">
      <c r="A657" s="125" t="s">
        <v>220</v>
      </c>
      <c r="B657" s="115" t="s">
        <v>213</v>
      </c>
      <c r="C657" s="115" t="s">
        <v>212</v>
      </c>
      <c r="D657" s="115" t="s">
        <v>228</v>
      </c>
      <c r="E657" s="115" t="s">
        <v>243</v>
      </c>
      <c r="F657" s="124"/>
      <c r="G657" s="114">
        <f>G658+G659</f>
        <v>8550.199999999999</v>
      </c>
    </row>
    <row r="658" spans="1:7" ht="60">
      <c r="A658" s="116" t="s">
        <v>244</v>
      </c>
      <c r="B658" s="115" t="s">
        <v>213</v>
      </c>
      <c r="C658" s="115" t="s">
        <v>212</v>
      </c>
      <c r="D658" s="115" t="s">
        <v>228</v>
      </c>
      <c r="E658" s="115" t="s">
        <v>243</v>
      </c>
      <c r="F658" s="124" t="s">
        <v>242</v>
      </c>
      <c r="G658" s="114">
        <f>8110+410.8+17.1</f>
        <v>8537.9</v>
      </c>
    </row>
    <row r="659" spans="1:7" ht="35.25" customHeight="1">
      <c r="A659" s="129" t="s">
        <v>241</v>
      </c>
      <c r="B659" s="115" t="s">
        <v>213</v>
      </c>
      <c r="C659" s="115" t="s">
        <v>212</v>
      </c>
      <c r="D659" s="115" t="s">
        <v>228</v>
      </c>
      <c r="E659" s="115" t="s">
        <v>240</v>
      </c>
      <c r="F659" s="124"/>
      <c r="G659" s="114">
        <f>G660</f>
        <v>12.3</v>
      </c>
    </row>
    <row r="660" spans="1:7" ht="30">
      <c r="A660" s="127" t="s">
        <v>231</v>
      </c>
      <c r="B660" s="115" t="s">
        <v>213</v>
      </c>
      <c r="C660" s="115" t="s">
        <v>212</v>
      </c>
      <c r="D660" s="115" t="s">
        <v>228</v>
      </c>
      <c r="E660" s="115" t="s">
        <v>240</v>
      </c>
      <c r="F660" s="124" t="s">
        <v>230</v>
      </c>
      <c r="G660" s="114">
        <v>12.3</v>
      </c>
    </row>
    <row r="661" spans="1:7" ht="21.75" customHeight="1">
      <c r="A661" s="125" t="s">
        <v>239</v>
      </c>
      <c r="B661" s="115" t="s">
        <v>213</v>
      </c>
      <c r="C661" s="115" t="s">
        <v>212</v>
      </c>
      <c r="D661" s="115" t="s">
        <v>228</v>
      </c>
      <c r="E661" s="115" t="s">
        <v>238</v>
      </c>
      <c r="F661" s="124"/>
      <c r="G661" s="114">
        <f>G662+G667</f>
        <v>26823.5</v>
      </c>
    </row>
    <row r="662" spans="1:7" ht="32.25" customHeight="1">
      <c r="A662" s="125" t="s">
        <v>237</v>
      </c>
      <c r="B662" s="115" t="s">
        <v>213</v>
      </c>
      <c r="C662" s="115" t="s">
        <v>212</v>
      </c>
      <c r="D662" s="115" t="s">
        <v>228</v>
      </c>
      <c r="E662" s="115" t="s">
        <v>236</v>
      </c>
      <c r="F662" s="124"/>
      <c r="G662" s="114">
        <f>G663+G664+G665+G666</f>
        <v>26823.5</v>
      </c>
    </row>
    <row r="663" spans="1:7" ht="39.75" customHeight="1">
      <c r="A663" s="116" t="s">
        <v>196</v>
      </c>
      <c r="B663" s="115" t="s">
        <v>213</v>
      </c>
      <c r="C663" s="115" t="s">
        <v>212</v>
      </c>
      <c r="D663" s="115" t="s">
        <v>228</v>
      </c>
      <c r="E663" s="115" t="s">
        <v>236</v>
      </c>
      <c r="F663" s="124" t="s">
        <v>191</v>
      </c>
      <c r="G663" s="114">
        <v>30</v>
      </c>
    </row>
    <row r="664" spans="1:7" ht="30">
      <c r="A664" s="125" t="s">
        <v>219</v>
      </c>
      <c r="B664" s="115" t="s">
        <v>213</v>
      </c>
      <c r="C664" s="115" t="s">
        <v>212</v>
      </c>
      <c r="D664" s="115" t="s">
        <v>228</v>
      </c>
      <c r="E664" s="115" t="s">
        <v>236</v>
      </c>
      <c r="F664" s="124" t="s">
        <v>218</v>
      </c>
      <c r="G664" s="114">
        <f>633-267</f>
        <v>366</v>
      </c>
    </row>
    <row r="665" spans="1:7" ht="30">
      <c r="A665" s="127" t="s">
        <v>231</v>
      </c>
      <c r="B665" s="115" t="s">
        <v>213</v>
      </c>
      <c r="C665" s="115" t="s">
        <v>212</v>
      </c>
      <c r="D665" s="115" t="s">
        <v>228</v>
      </c>
      <c r="E665" s="115" t="s">
        <v>236</v>
      </c>
      <c r="F665" s="124" t="s">
        <v>230</v>
      </c>
      <c r="G665" s="114">
        <f>942+40</f>
        <v>982</v>
      </c>
    </row>
    <row r="666" spans="1:7" ht="29.25" customHeight="1">
      <c r="A666" s="125" t="s">
        <v>229</v>
      </c>
      <c r="B666" s="115" t="s">
        <v>213</v>
      </c>
      <c r="C666" s="115" t="s">
        <v>212</v>
      </c>
      <c r="D666" s="115" t="s">
        <v>228</v>
      </c>
      <c r="E666" s="115" t="s">
        <v>236</v>
      </c>
      <c r="F666" s="124" t="s">
        <v>226</v>
      </c>
      <c r="G666" s="114">
        <f>20534.6+4683.9+227</f>
        <v>25445.5</v>
      </c>
    </row>
    <row r="667" spans="1:7" ht="60">
      <c r="A667" s="125" t="s">
        <v>235</v>
      </c>
      <c r="B667" s="115" t="s">
        <v>213</v>
      </c>
      <c r="C667" s="115" t="s">
        <v>212</v>
      </c>
      <c r="D667" s="115" t="s">
        <v>228</v>
      </c>
      <c r="E667" s="126" t="s">
        <v>233</v>
      </c>
      <c r="F667" s="124"/>
      <c r="G667" s="114">
        <f>G668</f>
        <v>0</v>
      </c>
    </row>
    <row r="668" spans="1:7" ht="30">
      <c r="A668" s="128" t="s">
        <v>234</v>
      </c>
      <c r="B668" s="115" t="s">
        <v>213</v>
      </c>
      <c r="C668" s="115" t="s">
        <v>212</v>
      </c>
      <c r="D668" s="115" t="s">
        <v>228</v>
      </c>
      <c r="E668" s="126" t="s">
        <v>233</v>
      </c>
      <c r="F668" s="124" t="s">
        <v>218</v>
      </c>
      <c r="G668" s="114">
        <v>0</v>
      </c>
    </row>
    <row r="669" spans="1:7" ht="45.75" customHeight="1">
      <c r="A669" s="128" t="s">
        <v>232</v>
      </c>
      <c r="B669" s="115" t="s">
        <v>213</v>
      </c>
      <c r="C669" s="115" t="s">
        <v>212</v>
      </c>
      <c r="D669" s="115" t="s">
        <v>228</v>
      </c>
      <c r="E669" s="126" t="s">
        <v>227</v>
      </c>
      <c r="F669" s="124"/>
      <c r="G669" s="114">
        <f>G670+G671+G672</f>
        <v>3360.1</v>
      </c>
    </row>
    <row r="670" spans="1:7" ht="29.25" customHeight="1">
      <c r="A670" s="116" t="s">
        <v>224</v>
      </c>
      <c r="B670" s="115" t="s">
        <v>213</v>
      </c>
      <c r="C670" s="115" t="s">
        <v>212</v>
      </c>
      <c r="D670" s="115" t="s">
        <v>228</v>
      </c>
      <c r="E670" s="126" t="s">
        <v>227</v>
      </c>
      <c r="F670" s="124" t="s">
        <v>223</v>
      </c>
      <c r="G670" s="114">
        <v>0.5</v>
      </c>
    </row>
    <row r="671" spans="1:7" ht="22.5" customHeight="1">
      <c r="A671" s="127" t="s">
        <v>231</v>
      </c>
      <c r="B671" s="115" t="s">
        <v>213</v>
      </c>
      <c r="C671" s="115" t="s">
        <v>212</v>
      </c>
      <c r="D671" s="115" t="s">
        <v>228</v>
      </c>
      <c r="E671" s="126" t="s">
        <v>227</v>
      </c>
      <c r="F671" s="124" t="s">
        <v>230</v>
      </c>
      <c r="G671" s="114">
        <v>90</v>
      </c>
    </row>
    <row r="672" spans="1:7" ht="22.5" customHeight="1">
      <c r="A672" s="125" t="s">
        <v>229</v>
      </c>
      <c r="B672" s="115" t="s">
        <v>213</v>
      </c>
      <c r="C672" s="115" t="s">
        <v>212</v>
      </c>
      <c r="D672" s="115" t="s">
        <v>228</v>
      </c>
      <c r="E672" s="126" t="s">
        <v>227</v>
      </c>
      <c r="F672" s="124" t="s">
        <v>226</v>
      </c>
      <c r="G672" s="114">
        <v>3269.6</v>
      </c>
    </row>
    <row r="673" spans="1:7" ht="30">
      <c r="A673" s="125" t="s">
        <v>225</v>
      </c>
      <c r="B673" s="115" t="s">
        <v>213</v>
      </c>
      <c r="C673" s="115" t="s">
        <v>212</v>
      </c>
      <c r="D673" s="115" t="s">
        <v>211</v>
      </c>
      <c r="E673" s="115"/>
      <c r="F673" s="124"/>
      <c r="G673" s="114">
        <f>G674+G682+G688</f>
        <v>8716.7</v>
      </c>
    </row>
    <row r="674" spans="1:7" ht="33.75" customHeight="1">
      <c r="A674" s="119" t="s">
        <v>206</v>
      </c>
      <c r="B674" s="115" t="s">
        <v>213</v>
      </c>
      <c r="C674" s="115" t="s">
        <v>212</v>
      </c>
      <c r="D674" s="115" t="s">
        <v>211</v>
      </c>
      <c r="E674" s="115" t="s">
        <v>205</v>
      </c>
      <c r="F674" s="124"/>
      <c r="G674" s="114">
        <f>G675</f>
        <v>3136.2000000000003</v>
      </c>
    </row>
    <row r="675" spans="1:7" ht="32.25" customHeight="1">
      <c r="A675" s="119" t="s">
        <v>204</v>
      </c>
      <c r="B675" s="115" t="s">
        <v>213</v>
      </c>
      <c r="C675" s="115" t="s">
        <v>212</v>
      </c>
      <c r="D675" s="115" t="s">
        <v>211</v>
      </c>
      <c r="E675" s="115" t="s">
        <v>203</v>
      </c>
      <c r="F675" s="124"/>
      <c r="G675" s="114">
        <f>G676+G677+G678+G679+G680+G681</f>
        <v>3136.2000000000003</v>
      </c>
    </row>
    <row r="676" spans="1:7" ht="27" customHeight="1">
      <c r="A676" s="116" t="s">
        <v>198</v>
      </c>
      <c r="B676" s="115" t="s">
        <v>213</v>
      </c>
      <c r="C676" s="115" t="s">
        <v>212</v>
      </c>
      <c r="D676" s="115" t="s">
        <v>211</v>
      </c>
      <c r="E676" s="115" t="s">
        <v>203</v>
      </c>
      <c r="F676" s="118" t="s">
        <v>202</v>
      </c>
      <c r="G676" s="114">
        <f>2324+27</f>
        <v>2351</v>
      </c>
    </row>
    <row r="677" spans="1:7" ht="33.75" customHeight="1">
      <c r="A677" s="116" t="s">
        <v>224</v>
      </c>
      <c r="B677" s="115" t="s">
        <v>213</v>
      </c>
      <c r="C677" s="115" t="s">
        <v>212</v>
      </c>
      <c r="D677" s="115" t="s">
        <v>211</v>
      </c>
      <c r="E677" s="115" t="s">
        <v>203</v>
      </c>
      <c r="F677" s="118" t="s">
        <v>223</v>
      </c>
      <c r="G677" s="114">
        <f>1+7</f>
        <v>8</v>
      </c>
    </row>
    <row r="678" spans="1:7" ht="33.75" customHeight="1">
      <c r="A678" s="116" t="s">
        <v>196</v>
      </c>
      <c r="B678" s="115" t="s">
        <v>213</v>
      </c>
      <c r="C678" s="115" t="s">
        <v>212</v>
      </c>
      <c r="D678" s="115" t="s">
        <v>211</v>
      </c>
      <c r="E678" s="115" t="s">
        <v>203</v>
      </c>
      <c r="F678" s="118" t="s">
        <v>191</v>
      </c>
      <c r="G678" s="114">
        <f>72.5+3+1.8</f>
        <v>77.3</v>
      </c>
    </row>
    <row r="679" spans="1:7" ht="44.25" customHeight="1">
      <c r="A679" s="125" t="s">
        <v>219</v>
      </c>
      <c r="B679" s="115" t="s">
        <v>213</v>
      </c>
      <c r="C679" s="115" t="s">
        <v>212</v>
      </c>
      <c r="D679" s="115" t="s">
        <v>211</v>
      </c>
      <c r="E679" s="115" t="s">
        <v>203</v>
      </c>
      <c r="F679" s="118" t="s">
        <v>218</v>
      </c>
      <c r="G679" s="114">
        <f>471.7+20-1.8+160+25</f>
        <v>674.9</v>
      </c>
    </row>
    <row r="680" spans="1:7" ht="31.5" customHeight="1">
      <c r="A680" s="116" t="s">
        <v>222</v>
      </c>
      <c r="B680" s="115" t="s">
        <v>213</v>
      </c>
      <c r="C680" s="115" t="s">
        <v>212</v>
      </c>
      <c r="D680" s="115" t="s">
        <v>211</v>
      </c>
      <c r="E680" s="115" t="s">
        <v>203</v>
      </c>
      <c r="F680" s="118" t="s">
        <v>221</v>
      </c>
      <c r="G680" s="114">
        <f>11+10</f>
        <v>21</v>
      </c>
    </row>
    <row r="681" spans="1:7" ht="36.75" customHeight="1">
      <c r="A681" s="116" t="s">
        <v>217</v>
      </c>
      <c r="B681" s="115" t="s">
        <v>213</v>
      </c>
      <c r="C681" s="115" t="s">
        <v>212</v>
      </c>
      <c r="D681" s="115" t="s">
        <v>211</v>
      </c>
      <c r="E681" s="115" t="s">
        <v>203</v>
      </c>
      <c r="F681" s="118" t="s">
        <v>215</v>
      </c>
      <c r="G681" s="114">
        <v>4</v>
      </c>
    </row>
    <row r="682" spans="1:7" ht="90">
      <c r="A682" s="125" t="s">
        <v>201</v>
      </c>
      <c r="B682" s="115" t="s">
        <v>213</v>
      </c>
      <c r="C682" s="115" t="s">
        <v>212</v>
      </c>
      <c r="D682" s="115" t="s">
        <v>211</v>
      </c>
      <c r="E682" s="115" t="s">
        <v>216</v>
      </c>
      <c r="F682" s="124"/>
      <c r="G682" s="114">
        <f>G683</f>
        <v>5451.5</v>
      </c>
    </row>
    <row r="683" spans="1:7" ht="30">
      <c r="A683" s="125" t="s">
        <v>220</v>
      </c>
      <c r="B683" s="115" t="s">
        <v>213</v>
      </c>
      <c r="C683" s="115" t="s">
        <v>212</v>
      </c>
      <c r="D683" s="115" t="s">
        <v>211</v>
      </c>
      <c r="E683" s="115" t="s">
        <v>216</v>
      </c>
      <c r="F683" s="124"/>
      <c r="G683" s="114">
        <f>G684+G685+G686+G687</f>
        <v>5451.5</v>
      </c>
    </row>
    <row r="684" spans="1:7" ht="27.75" customHeight="1">
      <c r="A684" s="116" t="s">
        <v>198</v>
      </c>
      <c r="B684" s="115" t="s">
        <v>213</v>
      </c>
      <c r="C684" s="115" t="s">
        <v>212</v>
      </c>
      <c r="D684" s="115" t="s">
        <v>211</v>
      </c>
      <c r="E684" s="115" t="s">
        <v>216</v>
      </c>
      <c r="F684" s="118" t="s">
        <v>197</v>
      </c>
      <c r="G684" s="114">
        <f>4652-159.7+53</f>
        <v>4545.3</v>
      </c>
    </row>
    <row r="685" spans="1:7" ht="31.5" customHeight="1">
      <c r="A685" s="116" t="s">
        <v>196</v>
      </c>
      <c r="B685" s="115" t="s">
        <v>213</v>
      </c>
      <c r="C685" s="115" t="s">
        <v>212</v>
      </c>
      <c r="D685" s="115" t="s">
        <v>211</v>
      </c>
      <c r="E685" s="115" t="s">
        <v>216</v>
      </c>
      <c r="F685" s="118" t="s">
        <v>191</v>
      </c>
      <c r="G685" s="114">
        <f>362.3+6</f>
        <v>368.3</v>
      </c>
    </row>
    <row r="686" spans="1:7" ht="30">
      <c r="A686" s="125" t="s">
        <v>219</v>
      </c>
      <c r="B686" s="115" t="s">
        <v>213</v>
      </c>
      <c r="C686" s="115" t="s">
        <v>212</v>
      </c>
      <c r="D686" s="115" t="s">
        <v>211</v>
      </c>
      <c r="E686" s="115" t="s">
        <v>216</v>
      </c>
      <c r="F686" s="118" t="s">
        <v>218</v>
      </c>
      <c r="G686" s="114">
        <f>590.2-59</f>
        <v>531.2</v>
      </c>
    </row>
    <row r="687" spans="1:7" ht="30">
      <c r="A687" s="116" t="s">
        <v>217</v>
      </c>
      <c r="B687" s="115" t="s">
        <v>213</v>
      </c>
      <c r="C687" s="115" t="s">
        <v>212</v>
      </c>
      <c r="D687" s="115" t="s">
        <v>211</v>
      </c>
      <c r="E687" s="115" t="s">
        <v>216</v>
      </c>
      <c r="F687" s="118" t="s">
        <v>215</v>
      </c>
      <c r="G687" s="114">
        <f>7-0.3</f>
        <v>6.7</v>
      </c>
    </row>
    <row r="688" spans="1:7" ht="45">
      <c r="A688" s="116" t="s">
        <v>214</v>
      </c>
      <c r="B688" s="115" t="s">
        <v>213</v>
      </c>
      <c r="C688" s="115" t="s">
        <v>212</v>
      </c>
      <c r="D688" s="115" t="s">
        <v>211</v>
      </c>
      <c r="E688" s="115" t="s">
        <v>210</v>
      </c>
      <c r="F688" s="124"/>
      <c r="G688" s="114">
        <f>G689</f>
        <v>129</v>
      </c>
    </row>
    <row r="689" spans="1:7" ht="30">
      <c r="A689" s="116" t="s">
        <v>196</v>
      </c>
      <c r="B689" s="115" t="s">
        <v>213</v>
      </c>
      <c r="C689" s="115" t="s">
        <v>212</v>
      </c>
      <c r="D689" s="115" t="s">
        <v>211</v>
      </c>
      <c r="E689" s="115" t="s">
        <v>210</v>
      </c>
      <c r="F689" s="124" t="s">
        <v>191</v>
      </c>
      <c r="G689" s="114">
        <v>129</v>
      </c>
    </row>
    <row r="690" spans="1:7" ht="28.5">
      <c r="A690" s="123" t="s">
        <v>209</v>
      </c>
      <c r="B690" s="122" t="s">
        <v>195</v>
      </c>
      <c r="C690" s="121"/>
      <c r="D690" s="115"/>
      <c r="E690" s="115"/>
      <c r="F690" s="118"/>
      <c r="G690" s="120">
        <f>G691</f>
        <v>1902.2</v>
      </c>
    </row>
    <row r="691" spans="1:7" ht="15">
      <c r="A691" s="117" t="s">
        <v>208</v>
      </c>
      <c r="B691" s="115" t="s">
        <v>195</v>
      </c>
      <c r="C691" s="115" t="s">
        <v>194</v>
      </c>
      <c r="D691" s="115"/>
      <c r="E691" s="115"/>
      <c r="F691" s="118"/>
      <c r="G691" s="114">
        <f>G692</f>
        <v>1902.2</v>
      </c>
    </row>
    <row r="692" spans="1:7" ht="15">
      <c r="A692" s="117" t="s">
        <v>207</v>
      </c>
      <c r="B692" s="115" t="s">
        <v>195</v>
      </c>
      <c r="C692" s="115" t="s">
        <v>194</v>
      </c>
      <c r="D692" s="115" t="s">
        <v>193</v>
      </c>
      <c r="E692" s="115"/>
      <c r="F692" s="118"/>
      <c r="G692" s="114">
        <f>G693+G696</f>
        <v>1902.2</v>
      </c>
    </row>
    <row r="693" spans="1:7" ht="32.25" customHeight="1">
      <c r="A693" s="119" t="s">
        <v>206</v>
      </c>
      <c r="B693" s="115" t="s">
        <v>195</v>
      </c>
      <c r="C693" s="115" t="s">
        <v>194</v>
      </c>
      <c r="D693" s="115" t="s">
        <v>193</v>
      </c>
      <c r="E693" s="115" t="s">
        <v>205</v>
      </c>
      <c r="F693" s="118"/>
      <c r="G693" s="114">
        <f>G694</f>
        <v>569.7</v>
      </c>
    </row>
    <row r="694" spans="1:7" ht="15">
      <c r="A694" s="119" t="s">
        <v>204</v>
      </c>
      <c r="B694" s="115" t="s">
        <v>195</v>
      </c>
      <c r="C694" s="115" t="s">
        <v>194</v>
      </c>
      <c r="D694" s="115" t="s">
        <v>193</v>
      </c>
      <c r="E694" s="115" t="s">
        <v>203</v>
      </c>
      <c r="F694" s="118"/>
      <c r="G694" s="114">
        <f>G695</f>
        <v>569.7</v>
      </c>
    </row>
    <row r="695" spans="1:7" ht="15">
      <c r="A695" s="116" t="s">
        <v>198</v>
      </c>
      <c r="B695" s="115" t="s">
        <v>195</v>
      </c>
      <c r="C695" s="115" t="s">
        <v>194</v>
      </c>
      <c r="D695" s="115" t="s">
        <v>193</v>
      </c>
      <c r="E695" s="115" t="s">
        <v>203</v>
      </c>
      <c r="F695" s="118" t="s">
        <v>202</v>
      </c>
      <c r="G695" s="114">
        <v>569.7</v>
      </c>
    </row>
    <row r="696" spans="1:7" ht="90">
      <c r="A696" s="117" t="s">
        <v>201</v>
      </c>
      <c r="B696" s="115" t="s">
        <v>195</v>
      </c>
      <c r="C696" s="115" t="s">
        <v>194</v>
      </c>
      <c r="D696" s="115" t="s">
        <v>193</v>
      </c>
      <c r="E696" s="115" t="s">
        <v>200</v>
      </c>
      <c r="F696" s="115"/>
      <c r="G696" s="114">
        <f>G697</f>
        <v>1332.5</v>
      </c>
    </row>
    <row r="697" spans="1:7" ht="30">
      <c r="A697" s="117" t="s">
        <v>199</v>
      </c>
      <c r="B697" s="115" t="s">
        <v>195</v>
      </c>
      <c r="C697" s="115" t="s">
        <v>194</v>
      </c>
      <c r="D697" s="115" t="s">
        <v>193</v>
      </c>
      <c r="E697" s="115" t="s">
        <v>192</v>
      </c>
      <c r="F697" s="115"/>
      <c r="G697" s="114">
        <f>G698+G699</f>
        <v>1332.5</v>
      </c>
    </row>
    <row r="698" spans="1:7" ht="15">
      <c r="A698" s="116" t="s">
        <v>198</v>
      </c>
      <c r="B698" s="115" t="s">
        <v>195</v>
      </c>
      <c r="C698" s="115" t="s">
        <v>194</v>
      </c>
      <c r="D698" s="115" t="s">
        <v>193</v>
      </c>
      <c r="E698" s="115" t="s">
        <v>192</v>
      </c>
      <c r="F698" s="115" t="s">
        <v>197</v>
      </c>
      <c r="G698" s="114">
        <v>1312.5</v>
      </c>
    </row>
    <row r="699" spans="1:7" ht="30">
      <c r="A699" s="116" t="s">
        <v>196</v>
      </c>
      <c r="B699" s="115" t="s">
        <v>195</v>
      </c>
      <c r="C699" s="115" t="s">
        <v>194</v>
      </c>
      <c r="D699" s="115" t="s">
        <v>193</v>
      </c>
      <c r="E699" s="115" t="s">
        <v>192</v>
      </c>
      <c r="F699" s="115" t="s">
        <v>191</v>
      </c>
      <c r="G699" s="114">
        <v>20</v>
      </c>
    </row>
    <row r="700" spans="1:7" ht="15">
      <c r="A700" s="113" t="s">
        <v>190</v>
      </c>
      <c r="B700" s="112"/>
      <c r="C700" s="112"/>
      <c r="D700" s="111"/>
      <c r="E700" s="111"/>
      <c r="F700" s="110"/>
      <c r="G700" s="109">
        <f>G12+G25+G175+G207+G233+G249+G375+G391+G429+G450+G618+G690</f>
        <v>1473342.6999999997</v>
      </c>
    </row>
    <row r="701" spans="2:7" ht="15">
      <c r="B701" s="108"/>
      <c r="C701" s="108"/>
      <c r="D701" s="107"/>
      <c r="E701" s="107"/>
      <c r="F701" s="106"/>
      <c r="G701" s="105"/>
    </row>
  </sheetData>
  <sheetProtection/>
  <mergeCells count="6">
    <mergeCell ref="D1:G1"/>
    <mergeCell ref="A6:G6"/>
    <mergeCell ref="A7:G7"/>
    <mergeCell ref="D3:G3"/>
    <mergeCell ref="D4:G4"/>
    <mergeCell ref="D2:G2"/>
  </mergeCells>
  <printOptions horizontalCentered="1"/>
  <pageMargins left="1.1811023622047245" right="0.3937007874015748" top="0.7874015748031497" bottom="0.7874015748031497" header="0.31496062992125984" footer="0.5118110236220472"/>
  <pageSetup horizontalDpi="600" verticalDpi="600" orientation="portrait" paperSize="9" scale="80" r:id="rId1"/>
  <headerFooter differentFirst="1"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35"/>
  <sheetViews>
    <sheetView zoomScalePageLayoutView="0" workbookViewId="0" topLeftCell="A2">
      <selection activeCell="D5" sqref="D5"/>
    </sheetView>
  </sheetViews>
  <sheetFormatPr defaultColWidth="9.00390625" defaultRowHeight="12.75"/>
  <cols>
    <col min="1" max="1" width="50.00390625" style="103" customWidth="1"/>
    <col min="2" max="2" width="7.00390625" style="103" customWidth="1"/>
    <col min="3" max="4" width="7.25390625" style="103" customWidth="1"/>
    <col min="5" max="5" width="10.625" style="103" customWidth="1"/>
    <col min="6" max="6" width="7.875" style="103" customWidth="1"/>
    <col min="7" max="7" width="0.74609375" style="103" hidden="1" customWidth="1"/>
    <col min="8" max="9" width="12.25390625" style="103" customWidth="1"/>
    <col min="10" max="16384" width="9.125" style="103" customWidth="1"/>
  </cols>
  <sheetData>
    <row r="1" spans="4:7" ht="15.75" customHeight="1" hidden="1">
      <c r="D1" s="186"/>
      <c r="E1" s="186"/>
      <c r="F1" s="186"/>
      <c r="G1" s="186"/>
    </row>
    <row r="2" spans="4:9" ht="15">
      <c r="D2" s="342" t="s">
        <v>804</v>
      </c>
      <c r="E2" s="342"/>
      <c r="F2" s="342"/>
      <c r="G2" s="342"/>
      <c r="H2" s="342"/>
      <c r="I2" s="342"/>
    </row>
    <row r="3" spans="4:9" ht="30" customHeight="1">
      <c r="D3" s="341" t="s">
        <v>722</v>
      </c>
      <c r="E3" s="341"/>
      <c r="F3" s="341"/>
      <c r="G3" s="341"/>
      <c r="H3" s="341"/>
      <c r="I3" s="341"/>
    </row>
    <row r="4" spans="4:9" ht="32.25" customHeight="1">
      <c r="D4" s="341" t="s">
        <v>803</v>
      </c>
      <c r="E4" s="341"/>
      <c r="F4" s="341"/>
      <c r="G4" s="341"/>
      <c r="H4" s="341"/>
      <c r="I4" s="341"/>
    </row>
    <row r="6" spans="1:9" ht="30.75" customHeight="1">
      <c r="A6" s="340" t="s">
        <v>802</v>
      </c>
      <c r="B6" s="340"/>
      <c r="C6" s="340"/>
      <c r="D6" s="340"/>
      <c r="E6" s="340"/>
      <c r="F6" s="340"/>
      <c r="G6" s="340"/>
      <c r="H6" s="340"/>
      <c r="I6" s="340"/>
    </row>
    <row r="7" spans="7:9" ht="15">
      <c r="G7" s="104" t="s">
        <v>77</v>
      </c>
      <c r="I7" s="339" t="s">
        <v>77</v>
      </c>
    </row>
    <row r="8" spans="1:9" ht="46.5" customHeight="1">
      <c r="A8" s="180" t="s">
        <v>719</v>
      </c>
      <c r="B8" s="180" t="s">
        <v>718</v>
      </c>
      <c r="C8" s="180" t="s">
        <v>717</v>
      </c>
      <c r="D8" s="180" t="s">
        <v>716</v>
      </c>
      <c r="E8" s="180" t="s">
        <v>715</v>
      </c>
      <c r="F8" s="180" t="s">
        <v>714</v>
      </c>
      <c r="G8" s="180" t="s">
        <v>713</v>
      </c>
      <c r="H8" s="180" t="s">
        <v>801</v>
      </c>
      <c r="I8" s="180" t="s">
        <v>800</v>
      </c>
    </row>
    <row r="9" spans="1:9" ht="15" customHeight="1" hidden="1">
      <c r="A9" s="180"/>
      <c r="B9" s="180"/>
      <c r="C9" s="180"/>
      <c r="D9" s="180"/>
      <c r="E9" s="180"/>
      <c r="F9" s="180"/>
      <c r="G9" s="180"/>
      <c r="H9" s="111"/>
      <c r="I9" s="111"/>
    </row>
    <row r="10" spans="1:9" ht="15" customHeight="1">
      <c r="A10" s="338">
        <v>1</v>
      </c>
      <c r="B10" s="338">
        <v>2</v>
      </c>
      <c r="C10" s="338">
        <v>3</v>
      </c>
      <c r="D10" s="338">
        <v>4</v>
      </c>
      <c r="E10" s="338">
        <v>5</v>
      </c>
      <c r="F10" s="338">
        <v>6</v>
      </c>
      <c r="G10" s="338">
        <v>7</v>
      </c>
      <c r="H10" s="337">
        <v>7</v>
      </c>
      <c r="I10" s="337">
        <v>8</v>
      </c>
    </row>
    <row r="11" spans="1:9" ht="29.25" customHeight="1">
      <c r="A11" s="123" t="s">
        <v>712</v>
      </c>
      <c r="B11" s="122" t="s">
        <v>709</v>
      </c>
      <c r="C11" s="121"/>
      <c r="D11" s="121"/>
      <c r="E11" s="121"/>
      <c r="F11" s="150"/>
      <c r="G11" s="120">
        <f>G12</f>
        <v>4269</v>
      </c>
      <c r="H11" s="120">
        <f>H12</f>
        <v>4520.9</v>
      </c>
      <c r="I11" s="120">
        <f>I12</f>
        <v>4756</v>
      </c>
    </row>
    <row r="12" spans="1:9" ht="15.75" customHeight="1">
      <c r="A12" s="117" t="s">
        <v>288</v>
      </c>
      <c r="B12" s="115" t="s">
        <v>709</v>
      </c>
      <c r="C12" s="115" t="s">
        <v>285</v>
      </c>
      <c r="D12" s="115"/>
      <c r="E12" s="115"/>
      <c r="F12" s="124"/>
      <c r="G12" s="114">
        <f>G13</f>
        <v>4269</v>
      </c>
      <c r="H12" s="114">
        <f>H13</f>
        <v>4520.9</v>
      </c>
      <c r="I12" s="114">
        <f>I13</f>
        <v>4756</v>
      </c>
    </row>
    <row r="13" spans="1:9" ht="60">
      <c r="A13" s="291" t="s">
        <v>711</v>
      </c>
      <c r="B13" s="115" t="s">
        <v>709</v>
      </c>
      <c r="C13" s="115" t="s">
        <v>285</v>
      </c>
      <c r="D13" s="115" t="s">
        <v>708</v>
      </c>
      <c r="E13" s="115"/>
      <c r="F13" s="124"/>
      <c r="G13" s="114">
        <f>G14</f>
        <v>4269</v>
      </c>
      <c r="H13" s="114">
        <f>H14</f>
        <v>4520.9</v>
      </c>
      <c r="I13" s="114">
        <f>I14</f>
        <v>4756</v>
      </c>
    </row>
    <row r="14" spans="1:9" ht="45">
      <c r="A14" s="308" t="s">
        <v>206</v>
      </c>
      <c r="B14" s="115" t="s">
        <v>709</v>
      </c>
      <c r="C14" s="115" t="s">
        <v>285</v>
      </c>
      <c r="D14" s="115" t="s">
        <v>708</v>
      </c>
      <c r="E14" s="115" t="s">
        <v>205</v>
      </c>
      <c r="F14" s="124"/>
      <c r="G14" s="114">
        <f>G15+G22</f>
        <v>4269</v>
      </c>
      <c r="H14" s="114">
        <f>H15+H22</f>
        <v>4520.9</v>
      </c>
      <c r="I14" s="114">
        <f>I15+I22</f>
        <v>4756</v>
      </c>
    </row>
    <row r="15" spans="1:9" ht="15">
      <c r="A15" s="291" t="s">
        <v>204</v>
      </c>
      <c r="B15" s="115" t="s">
        <v>709</v>
      </c>
      <c r="C15" s="115" t="s">
        <v>285</v>
      </c>
      <c r="D15" s="115" t="s">
        <v>708</v>
      </c>
      <c r="E15" s="115" t="s">
        <v>203</v>
      </c>
      <c r="F15" s="124"/>
      <c r="G15" s="114">
        <f>SUM(G16:G21)</f>
        <v>3315</v>
      </c>
      <c r="H15" s="114">
        <f>SUM(H16:H21)</f>
        <v>3510.6</v>
      </c>
      <c r="I15" s="114">
        <f>SUM(I16:I21)</f>
        <v>3693.2</v>
      </c>
    </row>
    <row r="16" spans="1:9" ht="15.75">
      <c r="A16" s="294" t="s">
        <v>198</v>
      </c>
      <c r="B16" s="115" t="s">
        <v>709</v>
      </c>
      <c r="C16" s="115" t="s">
        <v>285</v>
      </c>
      <c r="D16" s="115" t="s">
        <v>708</v>
      </c>
      <c r="E16" s="115" t="s">
        <v>203</v>
      </c>
      <c r="F16" s="335" t="s">
        <v>202</v>
      </c>
      <c r="G16" s="114">
        <v>2301</v>
      </c>
      <c r="H16" s="289">
        <v>2435.8</v>
      </c>
      <c r="I16" s="289">
        <v>2562.5</v>
      </c>
    </row>
    <row r="17" spans="1:9" ht="31.5">
      <c r="A17" s="294" t="s">
        <v>224</v>
      </c>
      <c r="B17" s="115" t="s">
        <v>709</v>
      </c>
      <c r="C17" s="115" t="s">
        <v>285</v>
      </c>
      <c r="D17" s="115" t="s">
        <v>708</v>
      </c>
      <c r="E17" s="115" t="s">
        <v>203</v>
      </c>
      <c r="F17" s="335" t="s">
        <v>223</v>
      </c>
      <c r="G17" s="114"/>
      <c r="H17" s="289">
        <v>1</v>
      </c>
      <c r="I17" s="289">
        <v>1</v>
      </c>
    </row>
    <row r="18" spans="1:9" ht="31.5">
      <c r="A18" s="294" t="s">
        <v>196</v>
      </c>
      <c r="B18" s="115" t="s">
        <v>709</v>
      </c>
      <c r="C18" s="115" t="s">
        <v>285</v>
      </c>
      <c r="D18" s="115" t="s">
        <v>708</v>
      </c>
      <c r="E18" s="115" t="s">
        <v>203</v>
      </c>
      <c r="F18" s="335" t="s">
        <v>191</v>
      </c>
      <c r="G18" s="114">
        <v>170</v>
      </c>
      <c r="H18" s="289">
        <v>180</v>
      </c>
      <c r="I18" s="289">
        <v>189.4</v>
      </c>
    </row>
    <row r="19" spans="1:9" ht="30">
      <c r="A19" s="117" t="s">
        <v>219</v>
      </c>
      <c r="B19" s="115" t="s">
        <v>709</v>
      </c>
      <c r="C19" s="115" t="s">
        <v>285</v>
      </c>
      <c r="D19" s="115" t="s">
        <v>708</v>
      </c>
      <c r="E19" s="115" t="s">
        <v>203</v>
      </c>
      <c r="F19" s="118" t="s">
        <v>218</v>
      </c>
      <c r="G19" s="161">
        <v>814</v>
      </c>
      <c r="H19" s="289">
        <v>862</v>
      </c>
      <c r="I19" s="289">
        <v>906.8</v>
      </c>
    </row>
    <row r="20" spans="1:9" ht="31.5">
      <c r="A20" s="290" t="s">
        <v>222</v>
      </c>
      <c r="B20" s="115" t="s">
        <v>709</v>
      </c>
      <c r="C20" s="115" t="s">
        <v>285</v>
      </c>
      <c r="D20" s="115" t="s">
        <v>708</v>
      </c>
      <c r="E20" s="115" t="s">
        <v>203</v>
      </c>
      <c r="F20" s="118" t="s">
        <v>221</v>
      </c>
      <c r="G20" s="161">
        <v>20</v>
      </c>
      <c r="H20" s="289">
        <v>21.2</v>
      </c>
      <c r="I20" s="289">
        <v>22.3</v>
      </c>
    </row>
    <row r="21" spans="1:9" ht="31.5">
      <c r="A21" s="290" t="s">
        <v>217</v>
      </c>
      <c r="B21" s="115" t="s">
        <v>709</v>
      </c>
      <c r="C21" s="115" t="s">
        <v>285</v>
      </c>
      <c r="D21" s="115" t="s">
        <v>708</v>
      </c>
      <c r="E21" s="115" t="s">
        <v>203</v>
      </c>
      <c r="F21" s="118" t="s">
        <v>215</v>
      </c>
      <c r="G21" s="161">
        <v>10</v>
      </c>
      <c r="H21" s="289">
        <v>10.6</v>
      </c>
      <c r="I21" s="289">
        <v>11.2</v>
      </c>
    </row>
    <row r="22" spans="1:9" ht="34.5" customHeight="1">
      <c r="A22" s="172" t="s">
        <v>710</v>
      </c>
      <c r="B22" s="115" t="s">
        <v>709</v>
      </c>
      <c r="C22" s="115" t="s">
        <v>285</v>
      </c>
      <c r="D22" s="115" t="s">
        <v>708</v>
      </c>
      <c r="E22" s="115" t="s">
        <v>707</v>
      </c>
      <c r="F22" s="124"/>
      <c r="G22" s="114">
        <f>G23</f>
        <v>954</v>
      </c>
      <c r="H22" s="114">
        <f>H23</f>
        <v>1010.3</v>
      </c>
      <c r="I22" s="114">
        <f>I23</f>
        <v>1062.8</v>
      </c>
    </row>
    <row r="23" spans="1:9" ht="22.5" customHeight="1">
      <c r="A23" s="336" t="s">
        <v>198</v>
      </c>
      <c r="B23" s="115" t="s">
        <v>709</v>
      </c>
      <c r="C23" s="115" t="s">
        <v>285</v>
      </c>
      <c r="D23" s="115" t="s">
        <v>708</v>
      </c>
      <c r="E23" s="115" t="s">
        <v>707</v>
      </c>
      <c r="F23" s="335" t="s">
        <v>202</v>
      </c>
      <c r="G23" s="114">
        <v>954</v>
      </c>
      <c r="H23" s="289">
        <v>1010.3</v>
      </c>
      <c r="I23" s="289">
        <v>1062.8</v>
      </c>
    </row>
    <row r="24" spans="1:9" ht="17.25" customHeight="1">
      <c r="A24" s="123" t="s">
        <v>706</v>
      </c>
      <c r="B24" s="122" t="s">
        <v>629</v>
      </c>
      <c r="C24" s="121"/>
      <c r="D24" s="121"/>
      <c r="E24" s="121"/>
      <c r="F24" s="150"/>
      <c r="G24" s="120">
        <f>G25+G59+G65+G78+G85+G92</f>
        <v>64233.899999999994</v>
      </c>
      <c r="H24" s="120">
        <f>H25+H59+H65+H78+H85+H92</f>
        <v>65454.39099999999</v>
      </c>
      <c r="I24" s="120">
        <f>I25+I59+I65+I78+I85+I92</f>
        <v>63273.354400000004</v>
      </c>
    </row>
    <row r="25" spans="1:9" ht="15">
      <c r="A25" s="117" t="s">
        <v>288</v>
      </c>
      <c r="B25" s="115" t="s">
        <v>629</v>
      </c>
      <c r="C25" s="115" t="s">
        <v>285</v>
      </c>
      <c r="D25" s="115"/>
      <c r="E25" s="115"/>
      <c r="F25" s="124"/>
      <c r="G25" s="114">
        <f>G26+G29+G37+G41+G45</f>
        <v>54348</v>
      </c>
      <c r="H25" s="114">
        <f>H26+H29+H37+H41+H45</f>
        <v>56820.09099999999</v>
      </c>
      <c r="I25" s="114">
        <f>I26+I29+I37+I41+I45</f>
        <v>54339.8</v>
      </c>
    </row>
    <row r="26" spans="1:9" ht="45">
      <c r="A26" s="117" t="s">
        <v>705</v>
      </c>
      <c r="B26" s="115" t="s">
        <v>629</v>
      </c>
      <c r="C26" s="115" t="s">
        <v>285</v>
      </c>
      <c r="D26" s="115" t="s">
        <v>703</v>
      </c>
      <c r="E26" s="115"/>
      <c r="F26" s="124"/>
      <c r="G26" s="114">
        <f>G27</f>
        <v>1053</v>
      </c>
      <c r="H26" s="114">
        <f>H27</f>
        <v>1115.1</v>
      </c>
      <c r="I26" s="114">
        <f>I27</f>
        <v>1173.1</v>
      </c>
    </row>
    <row r="27" spans="1:9" ht="15">
      <c r="A27" s="291" t="s">
        <v>704</v>
      </c>
      <c r="B27" s="115" t="s">
        <v>629</v>
      </c>
      <c r="C27" s="115" t="s">
        <v>285</v>
      </c>
      <c r="D27" s="115" t="s">
        <v>703</v>
      </c>
      <c r="E27" s="115" t="s">
        <v>702</v>
      </c>
      <c r="F27" s="124"/>
      <c r="G27" s="114">
        <f>G28</f>
        <v>1053</v>
      </c>
      <c r="H27" s="114">
        <f>H28</f>
        <v>1115.1</v>
      </c>
      <c r="I27" s="114">
        <f>I28</f>
        <v>1173.1</v>
      </c>
    </row>
    <row r="28" spans="1:9" ht="15.75">
      <c r="A28" s="336" t="s">
        <v>198</v>
      </c>
      <c r="B28" s="115" t="s">
        <v>629</v>
      </c>
      <c r="C28" s="115" t="s">
        <v>285</v>
      </c>
      <c r="D28" s="115" t="s">
        <v>703</v>
      </c>
      <c r="E28" s="115" t="s">
        <v>702</v>
      </c>
      <c r="F28" s="335" t="s">
        <v>202</v>
      </c>
      <c r="G28" s="114">
        <v>1053</v>
      </c>
      <c r="H28" s="289">
        <v>1115.1</v>
      </c>
      <c r="I28" s="289">
        <v>1173.1</v>
      </c>
    </row>
    <row r="29" spans="1:9" ht="71.25" customHeight="1">
      <c r="A29" s="130" t="s">
        <v>701</v>
      </c>
      <c r="B29" s="115" t="s">
        <v>629</v>
      </c>
      <c r="C29" s="115" t="s">
        <v>285</v>
      </c>
      <c r="D29" s="115" t="s">
        <v>700</v>
      </c>
      <c r="E29" s="115"/>
      <c r="F29" s="124"/>
      <c r="G29" s="114">
        <f>G30</f>
        <v>43824</v>
      </c>
      <c r="H29" s="114">
        <f>H30</f>
        <v>46409.7</v>
      </c>
      <c r="I29" s="114">
        <f>I30</f>
        <v>48822.9</v>
      </c>
    </row>
    <row r="30" spans="1:9" ht="15">
      <c r="A30" s="308" t="s">
        <v>204</v>
      </c>
      <c r="B30" s="115" t="s">
        <v>629</v>
      </c>
      <c r="C30" s="115" t="s">
        <v>285</v>
      </c>
      <c r="D30" s="115" t="s">
        <v>700</v>
      </c>
      <c r="E30" s="115" t="s">
        <v>203</v>
      </c>
      <c r="F30" s="124"/>
      <c r="G30" s="114">
        <f>SUM(G31:G36)</f>
        <v>43824</v>
      </c>
      <c r="H30" s="114">
        <f>SUM(H31:H36)</f>
        <v>46409.7</v>
      </c>
      <c r="I30" s="114">
        <f>SUM(I31:I36)</f>
        <v>48822.9</v>
      </c>
    </row>
    <row r="31" spans="1:9" ht="24.75" customHeight="1">
      <c r="A31" s="294" t="s">
        <v>198</v>
      </c>
      <c r="B31" s="115" t="s">
        <v>629</v>
      </c>
      <c r="C31" s="115" t="s">
        <v>285</v>
      </c>
      <c r="D31" s="115" t="s">
        <v>700</v>
      </c>
      <c r="E31" s="115" t="s">
        <v>203</v>
      </c>
      <c r="F31" s="335" t="s">
        <v>202</v>
      </c>
      <c r="G31" s="114">
        <v>30387</v>
      </c>
      <c r="H31" s="289">
        <v>32179.8</v>
      </c>
      <c r="I31" s="289">
        <v>33853.1</v>
      </c>
    </row>
    <row r="32" spans="1:9" ht="34.5" customHeight="1">
      <c r="A32" s="294" t="s">
        <v>224</v>
      </c>
      <c r="B32" s="115" t="s">
        <v>629</v>
      </c>
      <c r="C32" s="115" t="s">
        <v>285</v>
      </c>
      <c r="D32" s="115" t="s">
        <v>700</v>
      </c>
      <c r="E32" s="115" t="s">
        <v>203</v>
      </c>
      <c r="F32" s="335" t="s">
        <v>223</v>
      </c>
      <c r="G32" s="114">
        <v>50</v>
      </c>
      <c r="H32" s="289">
        <v>53</v>
      </c>
      <c r="I32" s="289">
        <v>55.8</v>
      </c>
    </row>
    <row r="33" spans="1:9" ht="31.5">
      <c r="A33" s="294" t="s">
        <v>196</v>
      </c>
      <c r="B33" s="115" t="s">
        <v>629</v>
      </c>
      <c r="C33" s="115" t="s">
        <v>285</v>
      </c>
      <c r="D33" s="115" t="s">
        <v>700</v>
      </c>
      <c r="E33" s="115" t="s">
        <v>203</v>
      </c>
      <c r="F33" s="335" t="s">
        <v>191</v>
      </c>
      <c r="G33" s="114">
        <v>2920</v>
      </c>
      <c r="H33" s="289">
        <v>3092.3</v>
      </c>
      <c r="I33" s="289">
        <v>3253.1</v>
      </c>
    </row>
    <row r="34" spans="1:9" ht="32.25" customHeight="1">
      <c r="A34" s="117" t="s">
        <v>219</v>
      </c>
      <c r="B34" s="115" t="s">
        <v>629</v>
      </c>
      <c r="C34" s="115" t="s">
        <v>285</v>
      </c>
      <c r="D34" s="115" t="s">
        <v>700</v>
      </c>
      <c r="E34" s="115" t="s">
        <v>203</v>
      </c>
      <c r="F34" s="335" t="s">
        <v>218</v>
      </c>
      <c r="G34" s="114">
        <v>10319</v>
      </c>
      <c r="H34" s="289">
        <v>10927.8</v>
      </c>
      <c r="I34" s="289">
        <v>11496</v>
      </c>
    </row>
    <row r="35" spans="1:9" ht="32.25" customHeight="1">
      <c r="A35" s="290" t="s">
        <v>222</v>
      </c>
      <c r="B35" s="115" t="s">
        <v>629</v>
      </c>
      <c r="C35" s="115" t="s">
        <v>285</v>
      </c>
      <c r="D35" s="115" t="s">
        <v>700</v>
      </c>
      <c r="E35" s="115" t="s">
        <v>203</v>
      </c>
      <c r="F35" s="118" t="s">
        <v>221</v>
      </c>
      <c r="G35" s="114">
        <v>106</v>
      </c>
      <c r="H35" s="289">
        <v>112.3</v>
      </c>
      <c r="I35" s="289">
        <v>118.1</v>
      </c>
    </row>
    <row r="36" spans="1:9" ht="32.25" customHeight="1">
      <c r="A36" s="290" t="s">
        <v>217</v>
      </c>
      <c r="B36" s="115" t="s">
        <v>629</v>
      </c>
      <c r="C36" s="115" t="s">
        <v>285</v>
      </c>
      <c r="D36" s="115" t="s">
        <v>700</v>
      </c>
      <c r="E36" s="115" t="s">
        <v>203</v>
      </c>
      <c r="F36" s="118" t="s">
        <v>215</v>
      </c>
      <c r="G36" s="114">
        <v>42</v>
      </c>
      <c r="H36" s="289">
        <v>44.5</v>
      </c>
      <c r="I36" s="289">
        <v>46.8</v>
      </c>
    </row>
    <row r="37" spans="1:9" ht="23.25" customHeight="1">
      <c r="A37" s="290" t="s">
        <v>694</v>
      </c>
      <c r="B37" s="115" t="s">
        <v>629</v>
      </c>
      <c r="C37" s="115" t="s">
        <v>285</v>
      </c>
      <c r="D37" s="115" t="s">
        <v>690</v>
      </c>
      <c r="E37" s="115"/>
      <c r="F37" s="118"/>
      <c r="G37" s="114">
        <f>G38</f>
        <v>4649</v>
      </c>
      <c r="H37" s="114">
        <f>H38</f>
        <v>4923.291</v>
      </c>
      <c r="I37" s="114">
        <f>I38</f>
        <v>0</v>
      </c>
    </row>
    <row r="38" spans="1:9" ht="21" customHeight="1">
      <c r="A38" s="308" t="s">
        <v>693</v>
      </c>
      <c r="B38" s="115" t="s">
        <v>629</v>
      </c>
      <c r="C38" s="115" t="s">
        <v>285</v>
      </c>
      <c r="D38" s="115" t="s">
        <v>690</v>
      </c>
      <c r="E38" s="115" t="s">
        <v>692</v>
      </c>
      <c r="F38" s="118"/>
      <c r="G38" s="114">
        <f>G39</f>
        <v>4649</v>
      </c>
      <c r="H38" s="114">
        <f>H39</f>
        <v>4923.291</v>
      </c>
      <c r="I38" s="114">
        <f>I39</f>
        <v>0</v>
      </c>
    </row>
    <row r="39" spans="1:9" ht="30" customHeight="1">
      <c r="A39" s="291" t="s">
        <v>799</v>
      </c>
      <c r="B39" s="115" t="s">
        <v>629</v>
      </c>
      <c r="C39" s="115" t="s">
        <v>285</v>
      </c>
      <c r="D39" s="115" t="s">
        <v>690</v>
      </c>
      <c r="E39" s="115" t="s">
        <v>798</v>
      </c>
      <c r="F39" s="118"/>
      <c r="G39" s="114">
        <f>G40</f>
        <v>4649</v>
      </c>
      <c r="H39" s="114">
        <f>H40</f>
        <v>4923.291</v>
      </c>
      <c r="I39" s="114">
        <f>I40</f>
        <v>0</v>
      </c>
    </row>
    <row r="40" spans="1:9" ht="32.25" customHeight="1">
      <c r="A40" s="117" t="s">
        <v>219</v>
      </c>
      <c r="B40" s="115" t="s">
        <v>629</v>
      </c>
      <c r="C40" s="115" t="s">
        <v>285</v>
      </c>
      <c r="D40" s="115" t="s">
        <v>690</v>
      </c>
      <c r="E40" s="115" t="s">
        <v>798</v>
      </c>
      <c r="F40" s="124" t="s">
        <v>218</v>
      </c>
      <c r="G40" s="114">
        <v>4649</v>
      </c>
      <c r="H40" s="289">
        <f>G40*105.9/100</f>
        <v>4923.291</v>
      </c>
      <c r="I40" s="289">
        <v>0</v>
      </c>
    </row>
    <row r="41" spans="1:9" ht="15">
      <c r="A41" s="172" t="s">
        <v>688</v>
      </c>
      <c r="B41" s="115" t="s">
        <v>629</v>
      </c>
      <c r="C41" s="115" t="s">
        <v>285</v>
      </c>
      <c r="D41" s="115" t="s">
        <v>686</v>
      </c>
      <c r="E41" s="115"/>
      <c r="F41" s="124"/>
      <c r="G41" s="114">
        <f>G42</f>
        <v>3500</v>
      </c>
      <c r="H41" s="114">
        <f>H42</f>
        <v>3500</v>
      </c>
      <c r="I41" s="114">
        <f>I42</f>
        <v>3500</v>
      </c>
    </row>
    <row r="42" spans="1:9" ht="15">
      <c r="A42" s="117" t="s">
        <v>688</v>
      </c>
      <c r="B42" s="115" t="s">
        <v>629</v>
      </c>
      <c r="C42" s="115" t="s">
        <v>285</v>
      </c>
      <c r="D42" s="115" t="s">
        <v>686</v>
      </c>
      <c r="E42" s="115" t="s">
        <v>687</v>
      </c>
      <c r="F42" s="124"/>
      <c r="G42" s="114">
        <f>G43</f>
        <v>3500</v>
      </c>
      <c r="H42" s="114">
        <f>H43</f>
        <v>3500</v>
      </c>
      <c r="I42" s="114">
        <f>I43</f>
        <v>3500</v>
      </c>
    </row>
    <row r="43" spans="1:9" ht="15">
      <c r="A43" s="117" t="s">
        <v>261</v>
      </c>
      <c r="B43" s="115" t="s">
        <v>629</v>
      </c>
      <c r="C43" s="115" t="s">
        <v>285</v>
      </c>
      <c r="D43" s="115" t="s">
        <v>686</v>
      </c>
      <c r="E43" s="115" t="s">
        <v>260</v>
      </c>
      <c r="F43" s="124"/>
      <c r="G43" s="114">
        <f>G44</f>
        <v>3500</v>
      </c>
      <c r="H43" s="114">
        <f>H44</f>
        <v>3500</v>
      </c>
      <c r="I43" s="114">
        <f>I44</f>
        <v>3500</v>
      </c>
    </row>
    <row r="44" spans="1:9" ht="15">
      <c r="A44" s="117" t="s">
        <v>440</v>
      </c>
      <c r="B44" s="115" t="s">
        <v>629</v>
      </c>
      <c r="C44" s="115" t="s">
        <v>285</v>
      </c>
      <c r="D44" s="115" t="s">
        <v>686</v>
      </c>
      <c r="E44" s="115" t="s">
        <v>260</v>
      </c>
      <c r="F44" s="124" t="s">
        <v>439</v>
      </c>
      <c r="G44" s="114">
        <v>3500</v>
      </c>
      <c r="H44" s="289">
        <v>3500</v>
      </c>
      <c r="I44" s="289">
        <v>3500</v>
      </c>
    </row>
    <row r="45" spans="1:9" ht="15">
      <c r="A45" s="117" t="s">
        <v>475</v>
      </c>
      <c r="B45" s="115" t="s">
        <v>629</v>
      </c>
      <c r="C45" s="115" t="s">
        <v>285</v>
      </c>
      <c r="D45" s="115" t="s">
        <v>472</v>
      </c>
      <c r="E45" s="115"/>
      <c r="F45" s="124"/>
      <c r="G45" s="114">
        <f>G47+G52+G56</f>
        <v>1322</v>
      </c>
      <c r="H45" s="114">
        <f>H47+H52+H56</f>
        <v>872</v>
      </c>
      <c r="I45" s="114">
        <f>I47+I52+I56</f>
        <v>843.8</v>
      </c>
    </row>
    <row r="46" spans="1:9" ht="94.5" customHeight="1">
      <c r="A46" s="308" t="s">
        <v>332</v>
      </c>
      <c r="B46" s="115" t="s">
        <v>629</v>
      </c>
      <c r="C46" s="115" t="s">
        <v>285</v>
      </c>
      <c r="D46" s="115" t="s">
        <v>472</v>
      </c>
      <c r="E46" s="115" t="s">
        <v>311</v>
      </c>
      <c r="F46" s="124"/>
      <c r="G46" s="114">
        <f>G47</f>
        <v>398.4</v>
      </c>
      <c r="H46" s="114">
        <f>H47</f>
        <v>398.4</v>
      </c>
      <c r="I46" s="114">
        <f>I47</f>
        <v>408.90000000000003</v>
      </c>
    </row>
    <row r="47" spans="1:9" ht="33.75" customHeight="1">
      <c r="A47" s="308" t="s">
        <v>682</v>
      </c>
      <c r="B47" s="115" t="s">
        <v>629</v>
      </c>
      <c r="C47" s="115" t="s">
        <v>285</v>
      </c>
      <c r="D47" s="115" t="s">
        <v>472</v>
      </c>
      <c r="E47" s="115" t="s">
        <v>681</v>
      </c>
      <c r="F47" s="124"/>
      <c r="G47" s="114">
        <f>G48+G51</f>
        <v>398.4</v>
      </c>
      <c r="H47" s="114">
        <f>H48+H49+H50+H51</f>
        <v>398.4</v>
      </c>
      <c r="I47" s="114">
        <f>I48+I49+I50+I51</f>
        <v>408.90000000000003</v>
      </c>
    </row>
    <row r="48" spans="1:9" ht="21.75" customHeight="1">
      <c r="A48" s="308" t="s">
        <v>198</v>
      </c>
      <c r="B48" s="115" t="s">
        <v>629</v>
      </c>
      <c r="C48" s="115" t="s">
        <v>285</v>
      </c>
      <c r="D48" s="115" t="s">
        <v>472</v>
      </c>
      <c r="E48" s="115" t="s">
        <v>681</v>
      </c>
      <c r="F48" s="124" t="s">
        <v>202</v>
      </c>
      <c r="G48" s="114">
        <v>345</v>
      </c>
      <c r="H48" s="114">
        <v>344.5</v>
      </c>
      <c r="I48" s="114">
        <v>344.5</v>
      </c>
    </row>
    <row r="49" spans="1:9" ht="36.75" customHeight="1">
      <c r="A49" s="308" t="s">
        <v>224</v>
      </c>
      <c r="B49" s="115" t="s">
        <v>629</v>
      </c>
      <c r="C49" s="115" t="s">
        <v>285</v>
      </c>
      <c r="D49" s="115" t="s">
        <v>472</v>
      </c>
      <c r="E49" s="115" t="s">
        <v>681</v>
      </c>
      <c r="F49" s="124" t="s">
        <v>223</v>
      </c>
      <c r="G49" s="114"/>
      <c r="H49" s="114">
        <v>0.5</v>
      </c>
      <c r="I49" s="114">
        <v>0.5</v>
      </c>
    </row>
    <row r="50" spans="1:9" ht="36.75" customHeight="1">
      <c r="A50" s="308" t="s">
        <v>196</v>
      </c>
      <c r="B50" s="115" t="s">
        <v>629</v>
      </c>
      <c r="C50" s="115" t="s">
        <v>285</v>
      </c>
      <c r="D50" s="115" t="s">
        <v>472</v>
      </c>
      <c r="E50" s="115" t="s">
        <v>681</v>
      </c>
      <c r="F50" s="124" t="s">
        <v>191</v>
      </c>
      <c r="G50" s="114"/>
      <c r="H50" s="114">
        <v>21.4</v>
      </c>
      <c r="I50" s="114">
        <v>25.6</v>
      </c>
    </row>
    <row r="51" spans="1:9" ht="29.25" customHeight="1">
      <c r="A51" s="117" t="s">
        <v>219</v>
      </c>
      <c r="B51" s="115" t="s">
        <v>629</v>
      </c>
      <c r="C51" s="115" t="s">
        <v>285</v>
      </c>
      <c r="D51" s="115" t="s">
        <v>472</v>
      </c>
      <c r="E51" s="115" t="s">
        <v>681</v>
      </c>
      <c r="F51" s="124" t="s">
        <v>218</v>
      </c>
      <c r="G51" s="114">
        <v>53.4</v>
      </c>
      <c r="H51" s="114">
        <v>32</v>
      </c>
      <c r="I51" s="114">
        <v>38.3</v>
      </c>
    </row>
    <row r="52" spans="1:9" ht="33" customHeight="1">
      <c r="A52" s="334" t="s">
        <v>680</v>
      </c>
      <c r="B52" s="115" t="s">
        <v>629</v>
      </c>
      <c r="C52" s="115" t="s">
        <v>285</v>
      </c>
      <c r="D52" s="115" t="s">
        <v>472</v>
      </c>
      <c r="E52" s="115" t="s">
        <v>679</v>
      </c>
      <c r="F52" s="124"/>
      <c r="G52" s="114">
        <f>G53+G55</f>
        <v>423.6</v>
      </c>
      <c r="H52" s="114">
        <f>H53+H55+H54</f>
        <v>423.6</v>
      </c>
      <c r="I52" s="114">
        <f>I53+I55+I54</f>
        <v>434.9</v>
      </c>
    </row>
    <row r="53" spans="1:9" ht="27" customHeight="1">
      <c r="A53" s="308" t="s">
        <v>198</v>
      </c>
      <c r="B53" s="115" t="s">
        <v>629</v>
      </c>
      <c r="C53" s="115" t="s">
        <v>285</v>
      </c>
      <c r="D53" s="115" t="s">
        <v>472</v>
      </c>
      <c r="E53" s="115" t="s">
        <v>679</v>
      </c>
      <c r="F53" s="124" t="s">
        <v>202</v>
      </c>
      <c r="G53" s="114">
        <v>376</v>
      </c>
      <c r="H53" s="114">
        <v>376</v>
      </c>
      <c r="I53" s="114">
        <v>376</v>
      </c>
    </row>
    <row r="54" spans="1:9" ht="27" customHeight="1">
      <c r="A54" s="308" t="s">
        <v>196</v>
      </c>
      <c r="B54" s="115" t="s">
        <v>629</v>
      </c>
      <c r="C54" s="115" t="s">
        <v>285</v>
      </c>
      <c r="D54" s="115" t="s">
        <v>472</v>
      </c>
      <c r="E54" s="115" t="s">
        <v>679</v>
      </c>
      <c r="F54" s="124" t="s">
        <v>191</v>
      </c>
      <c r="G54" s="114"/>
      <c r="H54" s="114">
        <v>3</v>
      </c>
      <c r="I54" s="114">
        <v>3.7</v>
      </c>
    </row>
    <row r="55" spans="1:9" ht="35.25" customHeight="1">
      <c r="A55" s="117" t="s">
        <v>219</v>
      </c>
      <c r="B55" s="115" t="s">
        <v>629</v>
      </c>
      <c r="C55" s="115" t="s">
        <v>285</v>
      </c>
      <c r="D55" s="115" t="s">
        <v>472</v>
      </c>
      <c r="E55" s="115" t="s">
        <v>679</v>
      </c>
      <c r="F55" s="124" t="s">
        <v>218</v>
      </c>
      <c r="G55" s="114">
        <v>47.6</v>
      </c>
      <c r="H55" s="114">
        <v>44.6</v>
      </c>
      <c r="I55" s="114">
        <v>55.2</v>
      </c>
    </row>
    <row r="56" spans="1:9" ht="20.25" customHeight="1">
      <c r="A56" s="172" t="s">
        <v>239</v>
      </c>
      <c r="B56" s="115" t="s">
        <v>629</v>
      </c>
      <c r="C56" s="115" t="s">
        <v>285</v>
      </c>
      <c r="D56" s="115" t="s">
        <v>472</v>
      </c>
      <c r="E56" s="115" t="s">
        <v>238</v>
      </c>
      <c r="F56" s="124"/>
      <c r="G56" s="114">
        <f>G57</f>
        <v>500</v>
      </c>
      <c r="H56" s="114">
        <f>H57</f>
        <v>50</v>
      </c>
      <c r="I56" s="114">
        <f>I57</f>
        <v>0</v>
      </c>
    </row>
    <row r="57" spans="1:9" ht="60">
      <c r="A57" s="119" t="s">
        <v>678</v>
      </c>
      <c r="B57" s="151" t="s">
        <v>629</v>
      </c>
      <c r="C57" s="151" t="s">
        <v>285</v>
      </c>
      <c r="D57" s="151" t="s">
        <v>472</v>
      </c>
      <c r="E57" s="151" t="s">
        <v>677</v>
      </c>
      <c r="F57" s="177"/>
      <c r="G57" s="114">
        <f>G58</f>
        <v>500</v>
      </c>
      <c r="H57" s="114">
        <f>H58</f>
        <v>50</v>
      </c>
      <c r="I57" s="114">
        <f>I58</f>
        <v>0</v>
      </c>
    </row>
    <row r="58" spans="1:9" ht="35.25" customHeight="1">
      <c r="A58" s="308" t="s">
        <v>797</v>
      </c>
      <c r="B58" s="151" t="s">
        <v>629</v>
      </c>
      <c r="C58" s="151" t="s">
        <v>285</v>
      </c>
      <c r="D58" s="151" t="s">
        <v>472</v>
      </c>
      <c r="E58" s="151" t="s">
        <v>677</v>
      </c>
      <c r="F58" s="177" t="s">
        <v>537</v>
      </c>
      <c r="G58" s="114">
        <v>500</v>
      </c>
      <c r="H58" s="289">
        <v>50</v>
      </c>
      <c r="I58" s="289">
        <v>0</v>
      </c>
    </row>
    <row r="59" spans="1:9" ht="15">
      <c r="A59" s="141" t="s">
        <v>581</v>
      </c>
      <c r="B59" s="115" t="s">
        <v>629</v>
      </c>
      <c r="C59" s="115" t="s">
        <v>433</v>
      </c>
      <c r="D59" s="115" t="s">
        <v>580</v>
      </c>
      <c r="E59" s="115"/>
      <c r="F59" s="124"/>
      <c r="G59" s="114">
        <f>G60</f>
        <v>158.2</v>
      </c>
      <c r="H59" s="114">
        <f>H60</f>
        <v>85</v>
      </c>
      <c r="I59" s="114">
        <f>I60</f>
        <v>50</v>
      </c>
    </row>
    <row r="60" spans="1:9" ht="21" customHeight="1">
      <c r="A60" s="172" t="s">
        <v>239</v>
      </c>
      <c r="B60" s="115" t="s">
        <v>629</v>
      </c>
      <c r="C60" s="115" t="s">
        <v>433</v>
      </c>
      <c r="D60" s="115" t="s">
        <v>580</v>
      </c>
      <c r="E60" s="115" t="s">
        <v>238</v>
      </c>
      <c r="F60" s="124"/>
      <c r="G60" s="114">
        <f>G61+G63</f>
        <v>158.2</v>
      </c>
      <c r="H60" s="114">
        <f>H61+H63</f>
        <v>85</v>
      </c>
      <c r="I60" s="114">
        <f>I61+I63</f>
        <v>50</v>
      </c>
    </row>
    <row r="61" spans="1:9" ht="45">
      <c r="A61" s="324" t="s">
        <v>676</v>
      </c>
      <c r="B61" s="115" t="s">
        <v>629</v>
      </c>
      <c r="C61" s="115" t="s">
        <v>433</v>
      </c>
      <c r="D61" s="115" t="s">
        <v>580</v>
      </c>
      <c r="E61" s="126" t="s">
        <v>675</v>
      </c>
      <c r="F61" s="124"/>
      <c r="G61" s="114">
        <f>G62</f>
        <v>128.2</v>
      </c>
      <c r="H61" s="114">
        <f>H62</f>
        <v>50</v>
      </c>
      <c r="I61" s="114">
        <f>I62</f>
        <v>50</v>
      </c>
    </row>
    <row r="62" spans="1:9" ht="30">
      <c r="A62" s="117" t="s">
        <v>219</v>
      </c>
      <c r="B62" s="115" t="s">
        <v>629</v>
      </c>
      <c r="C62" s="115" t="s">
        <v>433</v>
      </c>
      <c r="D62" s="115" t="s">
        <v>580</v>
      </c>
      <c r="E62" s="126" t="s">
        <v>675</v>
      </c>
      <c r="F62" s="124" t="s">
        <v>218</v>
      </c>
      <c r="G62" s="114">
        <v>128.2</v>
      </c>
      <c r="H62" s="289">
        <v>50</v>
      </c>
      <c r="I62" s="289">
        <v>50</v>
      </c>
    </row>
    <row r="63" spans="1:9" ht="45">
      <c r="A63" s="117" t="s">
        <v>349</v>
      </c>
      <c r="B63" s="115" t="s">
        <v>629</v>
      </c>
      <c r="C63" s="115" t="s">
        <v>433</v>
      </c>
      <c r="D63" s="115" t="s">
        <v>580</v>
      </c>
      <c r="E63" s="126" t="s">
        <v>348</v>
      </c>
      <c r="F63" s="124"/>
      <c r="G63" s="114">
        <f>G64</f>
        <v>30</v>
      </c>
      <c r="H63" s="114">
        <f>H64</f>
        <v>35</v>
      </c>
      <c r="I63" s="114">
        <f>I64</f>
        <v>0</v>
      </c>
    </row>
    <row r="64" spans="1:9" ht="30">
      <c r="A64" s="117" t="s">
        <v>219</v>
      </c>
      <c r="B64" s="115" t="s">
        <v>629</v>
      </c>
      <c r="C64" s="115" t="s">
        <v>433</v>
      </c>
      <c r="D64" s="115" t="s">
        <v>580</v>
      </c>
      <c r="E64" s="126" t="s">
        <v>348</v>
      </c>
      <c r="F64" s="124" t="s">
        <v>218</v>
      </c>
      <c r="G64" s="114">
        <v>30</v>
      </c>
      <c r="H64" s="289">
        <v>35</v>
      </c>
      <c r="I64" s="289">
        <v>0</v>
      </c>
    </row>
    <row r="65" spans="1:9" ht="15">
      <c r="A65" s="117" t="s">
        <v>282</v>
      </c>
      <c r="B65" s="115" t="s">
        <v>629</v>
      </c>
      <c r="C65" s="115" t="s">
        <v>273</v>
      </c>
      <c r="D65" s="115"/>
      <c r="E65" s="115"/>
      <c r="F65" s="124"/>
      <c r="G65" s="114">
        <f>G66</f>
        <v>6125</v>
      </c>
      <c r="H65" s="114">
        <f>H66</f>
        <v>4838.9</v>
      </c>
      <c r="I65" s="114">
        <f>I66</f>
        <v>5038.5</v>
      </c>
    </row>
    <row r="66" spans="1:9" ht="30">
      <c r="A66" s="117" t="s">
        <v>281</v>
      </c>
      <c r="B66" s="115" t="s">
        <v>629</v>
      </c>
      <c r="C66" s="115" t="s">
        <v>273</v>
      </c>
      <c r="D66" s="115" t="s">
        <v>272</v>
      </c>
      <c r="E66" s="115"/>
      <c r="F66" s="124"/>
      <c r="G66" s="114">
        <f>G67+G73+G75</f>
        <v>6125</v>
      </c>
      <c r="H66" s="114">
        <f>H67+H73+H75</f>
        <v>4838.9</v>
      </c>
      <c r="I66" s="114">
        <f>I67+I73+I75</f>
        <v>5038.5</v>
      </c>
    </row>
    <row r="67" spans="1:9" ht="30">
      <c r="A67" s="117" t="s">
        <v>668</v>
      </c>
      <c r="B67" s="115" t="s">
        <v>629</v>
      </c>
      <c r="C67" s="115" t="s">
        <v>273</v>
      </c>
      <c r="D67" s="115" t="s">
        <v>272</v>
      </c>
      <c r="E67" s="115" t="s">
        <v>667</v>
      </c>
      <c r="F67" s="124"/>
      <c r="G67" s="114">
        <f>G68</f>
        <v>1425</v>
      </c>
      <c r="H67" s="114">
        <f>H68</f>
        <v>1509.1</v>
      </c>
      <c r="I67" s="114">
        <f>I68</f>
        <v>1587.6</v>
      </c>
    </row>
    <row r="68" spans="1:9" ht="30">
      <c r="A68" s="117" t="s">
        <v>219</v>
      </c>
      <c r="B68" s="115" t="s">
        <v>629</v>
      </c>
      <c r="C68" s="115" t="s">
        <v>273</v>
      </c>
      <c r="D68" s="115" t="s">
        <v>272</v>
      </c>
      <c r="E68" s="115" t="s">
        <v>667</v>
      </c>
      <c r="F68" s="124"/>
      <c r="G68" s="114">
        <v>1425</v>
      </c>
      <c r="H68" s="289">
        <v>1509.1</v>
      </c>
      <c r="I68" s="289">
        <v>1587.6</v>
      </c>
    </row>
    <row r="69" spans="1:9" ht="30">
      <c r="A69" s="125" t="s">
        <v>220</v>
      </c>
      <c r="B69" s="115" t="s">
        <v>629</v>
      </c>
      <c r="C69" s="115" t="s">
        <v>273</v>
      </c>
      <c r="D69" s="115" t="s">
        <v>272</v>
      </c>
      <c r="E69" s="115" t="s">
        <v>666</v>
      </c>
      <c r="F69" s="124"/>
      <c r="G69" s="114"/>
      <c r="H69" s="289">
        <v>1509.1</v>
      </c>
      <c r="I69" s="289">
        <v>1587.6</v>
      </c>
    </row>
    <row r="70" spans="1:9" ht="15">
      <c r="A70" s="116" t="s">
        <v>198</v>
      </c>
      <c r="B70" s="115" t="s">
        <v>629</v>
      </c>
      <c r="C70" s="115" t="s">
        <v>273</v>
      </c>
      <c r="D70" s="115" t="s">
        <v>272</v>
      </c>
      <c r="E70" s="115" t="s">
        <v>666</v>
      </c>
      <c r="F70" s="124" t="s">
        <v>197</v>
      </c>
      <c r="G70" s="114"/>
      <c r="H70" s="289">
        <v>1015.5</v>
      </c>
      <c r="I70" s="289">
        <v>1068.3</v>
      </c>
    </row>
    <row r="71" spans="1:9" ht="30">
      <c r="A71" s="125" t="s">
        <v>219</v>
      </c>
      <c r="B71" s="115" t="s">
        <v>629</v>
      </c>
      <c r="C71" s="115" t="s">
        <v>273</v>
      </c>
      <c r="D71" s="115" t="s">
        <v>272</v>
      </c>
      <c r="E71" s="115" t="s">
        <v>666</v>
      </c>
      <c r="F71" s="124" t="s">
        <v>218</v>
      </c>
      <c r="G71" s="114"/>
      <c r="H71" s="289">
        <v>493.6</v>
      </c>
      <c r="I71" s="289">
        <v>519.3</v>
      </c>
    </row>
    <row r="72" spans="1:9" ht="30">
      <c r="A72" s="117" t="s">
        <v>665</v>
      </c>
      <c r="B72" s="115" t="s">
        <v>629</v>
      </c>
      <c r="C72" s="115" t="s">
        <v>273</v>
      </c>
      <c r="D72" s="115" t="s">
        <v>272</v>
      </c>
      <c r="E72" s="115" t="s">
        <v>664</v>
      </c>
      <c r="F72" s="124"/>
      <c r="G72" s="114">
        <f>G73</f>
        <v>2200</v>
      </c>
      <c r="H72" s="114">
        <f>H73</f>
        <v>2329.8</v>
      </c>
      <c r="I72" s="114">
        <f>I73</f>
        <v>2450.9</v>
      </c>
    </row>
    <row r="73" spans="1:9" ht="30">
      <c r="A73" s="117" t="s">
        <v>663</v>
      </c>
      <c r="B73" s="115" t="s">
        <v>629</v>
      </c>
      <c r="C73" s="115" t="s">
        <v>273</v>
      </c>
      <c r="D73" s="115" t="s">
        <v>272</v>
      </c>
      <c r="E73" s="115" t="s">
        <v>662</v>
      </c>
      <c r="F73" s="124"/>
      <c r="G73" s="114">
        <f>G74</f>
        <v>2200</v>
      </c>
      <c r="H73" s="114">
        <f>H74</f>
        <v>2329.8</v>
      </c>
      <c r="I73" s="114">
        <f>I74</f>
        <v>2450.9</v>
      </c>
    </row>
    <row r="74" spans="1:9" ht="30">
      <c r="A74" s="117" t="s">
        <v>219</v>
      </c>
      <c r="B74" s="115" t="s">
        <v>629</v>
      </c>
      <c r="C74" s="115" t="s">
        <v>273</v>
      </c>
      <c r="D74" s="115" t="s">
        <v>272</v>
      </c>
      <c r="E74" s="115" t="s">
        <v>662</v>
      </c>
      <c r="F74" s="124" t="s">
        <v>218</v>
      </c>
      <c r="G74" s="114">
        <v>2200</v>
      </c>
      <c r="H74" s="289">
        <v>2329.8</v>
      </c>
      <c r="I74" s="289">
        <v>2450.9</v>
      </c>
    </row>
    <row r="75" spans="1:9" ht="23.25" customHeight="1">
      <c r="A75" s="172" t="s">
        <v>239</v>
      </c>
      <c r="B75" s="115" t="s">
        <v>629</v>
      </c>
      <c r="C75" s="115" t="s">
        <v>273</v>
      </c>
      <c r="D75" s="115" t="s">
        <v>272</v>
      </c>
      <c r="E75" s="115" t="s">
        <v>238</v>
      </c>
      <c r="F75" s="124"/>
      <c r="G75" s="114">
        <f>G76</f>
        <v>2500</v>
      </c>
      <c r="H75" s="114">
        <f>H76</f>
        <v>1000</v>
      </c>
      <c r="I75" s="114">
        <f>I76</f>
        <v>1000</v>
      </c>
    </row>
    <row r="76" spans="1:9" ht="45">
      <c r="A76" s="117" t="s">
        <v>661</v>
      </c>
      <c r="B76" s="115" t="s">
        <v>629</v>
      </c>
      <c r="C76" s="115" t="s">
        <v>273</v>
      </c>
      <c r="D76" s="115" t="s">
        <v>272</v>
      </c>
      <c r="E76" s="126" t="s">
        <v>660</v>
      </c>
      <c r="F76" s="124"/>
      <c r="G76" s="114">
        <f>G77</f>
        <v>2500</v>
      </c>
      <c r="H76" s="114">
        <f>H77</f>
        <v>1000</v>
      </c>
      <c r="I76" s="114">
        <f>I77</f>
        <v>1000</v>
      </c>
    </row>
    <row r="77" spans="1:9" ht="30">
      <c r="A77" s="117" t="s">
        <v>219</v>
      </c>
      <c r="B77" s="132" t="s">
        <v>629</v>
      </c>
      <c r="C77" s="115" t="s">
        <v>273</v>
      </c>
      <c r="D77" s="115" t="s">
        <v>272</v>
      </c>
      <c r="E77" s="126" t="s">
        <v>660</v>
      </c>
      <c r="F77" s="124" t="s">
        <v>218</v>
      </c>
      <c r="G77" s="114">
        <v>2500</v>
      </c>
      <c r="H77" s="289">
        <v>1000</v>
      </c>
      <c r="I77" s="289">
        <v>1000</v>
      </c>
    </row>
    <row r="78" spans="1:9" ht="32.25" customHeight="1">
      <c r="A78" s="117" t="s">
        <v>270</v>
      </c>
      <c r="B78" s="115" t="s">
        <v>629</v>
      </c>
      <c r="C78" s="115" t="s">
        <v>266</v>
      </c>
      <c r="D78" s="115"/>
      <c r="E78" s="115"/>
      <c r="F78" s="124"/>
      <c r="G78" s="114">
        <f>G79</f>
        <v>1237.7</v>
      </c>
      <c r="H78" s="114">
        <f>H79</f>
        <v>1237.7</v>
      </c>
      <c r="I78" s="114">
        <f>I79</f>
        <v>1271.9</v>
      </c>
    </row>
    <row r="79" spans="1:9" ht="18" customHeight="1">
      <c r="A79" s="172" t="s">
        <v>269</v>
      </c>
      <c r="B79" s="115" t="s">
        <v>629</v>
      </c>
      <c r="C79" s="115" t="s">
        <v>266</v>
      </c>
      <c r="D79" s="115" t="s">
        <v>334</v>
      </c>
      <c r="E79" s="115"/>
      <c r="F79" s="124"/>
      <c r="G79" s="114">
        <f>G80</f>
        <v>1237.7</v>
      </c>
      <c r="H79" s="114">
        <f>H80</f>
        <v>1237.7</v>
      </c>
      <c r="I79" s="114">
        <f>I80</f>
        <v>1271.9</v>
      </c>
    </row>
    <row r="80" spans="1:9" ht="29.25" customHeight="1">
      <c r="A80" s="333" t="s">
        <v>649</v>
      </c>
      <c r="B80" s="115" t="s">
        <v>629</v>
      </c>
      <c r="C80" s="115" t="s">
        <v>266</v>
      </c>
      <c r="D80" s="115" t="s">
        <v>334</v>
      </c>
      <c r="E80" s="115" t="s">
        <v>648</v>
      </c>
      <c r="F80" s="124"/>
      <c r="G80" s="114">
        <v>1237.7</v>
      </c>
      <c r="H80" s="114">
        <f>H81+H82+H83+H84</f>
        <v>1237.7</v>
      </c>
      <c r="I80" s="114">
        <f>I81+I82+I83+I84</f>
        <v>1271.9</v>
      </c>
    </row>
    <row r="81" spans="1:9" ht="29.25" customHeight="1">
      <c r="A81" s="308" t="s">
        <v>198</v>
      </c>
      <c r="B81" s="115" t="s">
        <v>629</v>
      </c>
      <c r="C81" s="115" t="s">
        <v>266</v>
      </c>
      <c r="D81" s="115" t="s">
        <v>334</v>
      </c>
      <c r="E81" s="115" t="s">
        <v>648</v>
      </c>
      <c r="F81" s="124" t="s">
        <v>202</v>
      </c>
      <c r="G81" s="114">
        <v>816</v>
      </c>
      <c r="H81" s="114">
        <v>811.2</v>
      </c>
      <c r="I81" s="114">
        <v>811.2</v>
      </c>
    </row>
    <row r="82" spans="1:9" ht="29.25" customHeight="1">
      <c r="A82" s="308" t="s">
        <v>224</v>
      </c>
      <c r="B82" s="115" t="s">
        <v>629</v>
      </c>
      <c r="C82" s="115" t="s">
        <v>266</v>
      </c>
      <c r="D82" s="115" t="s">
        <v>334</v>
      </c>
      <c r="E82" s="115" t="s">
        <v>648</v>
      </c>
      <c r="F82" s="124" t="s">
        <v>223</v>
      </c>
      <c r="G82" s="114"/>
      <c r="H82" s="114">
        <v>4.8</v>
      </c>
      <c r="I82" s="114">
        <v>4.8</v>
      </c>
    </row>
    <row r="83" spans="1:9" ht="29.25" customHeight="1">
      <c r="A83" s="308" t="s">
        <v>196</v>
      </c>
      <c r="B83" s="115" t="s">
        <v>629</v>
      </c>
      <c r="C83" s="115" t="s">
        <v>266</v>
      </c>
      <c r="D83" s="115" t="s">
        <v>334</v>
      </c>
      <c r="E83" s="115" t="s">
        <v>648</v>
      </c>
      <c r="F83" s="124" t="s">
        <v>191</v>
      </c>
      <c r="G83" s="114"/>
      <c r="H83" s="114">
        <v>173.8</v>
      </c>
      <c r="I83" s="114">
        <v>187.9</v>
      </c>
    </row>
    <row r="84" spans="1:9" ht="29.25" customHeight="1">
      <c r="A84" s="117" t="s">
        <v>219</v>
      </c>
      <c r="B84" s="115" t="s">
        <v>629</v>
      </c>
      <c r="C84" s="115" t="s">
        <v>266</v>
      </c>
      <c r="D84" s="115" t="s">
        <v>334</v>
      </c>
      <c r="E84" s="115" t="s">
        <v>648</v>
      </c>
      <c r="F84" s="124" t="s">
        <v>218</v>
      </c>
      <c r="G84" s="114">
        <v>421.7</v>
      </c>
      <c r="H84" s="114">
        <v>247.9</v>
      </c>
      <c r="I84" s="114">
        <v>268</v>
      </c>
    </row>
    <row r="85" spans="1:9" ht="15.75" customHeight="1">
      <c r="A85" s="117" t="s">
        <v>327</v>
      </c>
      <c r="B85" s="115" t="s">
        <v>629</v>
      </c>
      <c r="C85" s="115" t="s">
        <v>308</v>
      </c>
      <c r="D85" s="115"/>
      <c r="E85" s="115"/>
      <c r="F85" s="124"/>
      <c r="G85" s="114">
        <f>G86+G90</f>
        <v>1565</v>
      </c>
      <c r="H85" s="114">
        <f>H86+H90</f>
        <v>1625.5</v>
      </c>
      <c r="I85" s="114">
        <f>I86+I90</f>
        <v>1681.9</v>
      </c>
    </row>
    <row r="86" spans="1:9" ht="15.75" customHeight="1">
      <c r="A86" s="117" t="s">
        <v>647</v>
      </c>
      <c r="B86" s="115" t="s">
        <v>629</v>
      </c>
      <c r="C86" s="115" t="s">
        <v>308</v>
      </c>
      <c r="D86" s="115" t="s">
        <v>643</v>
      </c>
      <c r="E86" s="115"/>
      <c r="F86" s="124"/>
      <c r="G86" s="114">
        <f>G87</f>
        <v>1025</v>
      </c>
      <c r="H86" s="114">
        <f>H87</f>
        <v>1085.5</v>
      </c>
      <c r="I86" s="114">
        <f>I87</f>
        <v>1141.9</v>
      </c>
    </row>
    <row r="87" spans="1:9" ht="20.25" customHeight="1">
      <c r="A87" s="172" t="s">
        <v>646</v>
      </c>
      <c r="B87" s="115" t="s">
        <v>629</v>
      </c>
      <c r="C87" s="115" t="s">
        <v>308</v>
      </c>
      <c r="D87" s="115" t="s">
        <v>643</v>
      </c>
      <c r="E87" s="115" t="s">
        <v>645</v>
      </c>
      <c r="F87" s="124"/>
      <c r="G87" s="114">
        <f>G88</f>
        <v>1025</v>
      </c>
      <c r="H87" s="114">
        <f>H88</f>
        <v>1085.5</v>
      </c>
      <c r="I87" s="114">
        <f>I88</f>
        <v>1141.9</v>
      </c>
    </row>
    <row r="88" spans="1:9" ht="20.25" customHeight="1">
      <c r="A88" s="172" t="s">
        <v>796</v>
      </c>
      <c r="B88" s="115" t="s">
        <v>629</v>
      </c>
      <c r="C88" s="115" t="s">
        <v>308</v>
      </c>
      <c r="D88" s="115" t="s">
        <v>643</v>
      </c>
      <c r="E88" s="115" t="s">
        <v>642</v>
      </c>
      <c r="F88" s="124"/>
      <c r="G88" s="114">
        <f>G89</f>
        <v>1025</v>
      </c>
      <c r="H88" s="114">
        <f>H89</f>
        <v>1085.5</v>
      </c>
      <c r="I88" s="114">
        <f>I89</f>
        <v>1141.9</v>
      </c>
    </row>
    <row r="89" spans="1:9" ht="45">
      <c r="A89" s="172" t="s">
        <v>317</v>
      </c>
      <c r="B89" s="115" t="s">
        <v>629</v>
      </c>
      <c r="C89" s="115" t="s">
        <v>308</v>
      </c>
      <c r="D89" s="115" t="s">
        <v>643</v>
      </c>
      <c r="E89" s="115" t="s">
        <v>642</v>
      </c>
      <c r="F89" s="124" t="s">
        <v>315</v>
      </c>
      <c r="G89" s="114">
        <v>1025</v>
      </c>
      <c r="H89" s="289">
        <v>1085.5</v>
      </c>
      <c r="I89" s="289">
        <v>1141.9</v>
      </c>
    </row>
    <row r="90" spans="1:9" ht="45">
      <c r="A90" s="117" t="s">
        <v>641</v>
      </c>
      <c r="B90" s="115" t="s">
        <v>629</v>
      </c>
      <c r="C90" s="115" t="s">
        <v>308</v>
      </c>
      <c r="D90" s="115" t="s">
        <v>323</v>
      </c>
      <c r="E90" s="115" t="s">
        <v>322</v>
      </c>
      <c r="F90" s="124"/>
      <c r="G90" s="114">
        <f>G91</f>
        <v>540</v>
      </c>
      <c r="H90" s="114">
        <f>H91</f>
        <v>540</v>
      </c>
      <c r="I90" s="114">
        <f>I91</f>
        <v>540</v>
      </c>
    </row>
    <row r="91" spans="1:9" ht="33.75" customHeight="1">
      <c r="A91" s="291" t="s">
        <v>309</v>
      </c>
      <c r="B91" s="115" t="s">
        <v>629</v>
      </c>
      <c r="C91" s="115" t="s">
        <v>308</v>
      </c>
      <c r="D91" s="115" t="s">
        <v>323</v>
      </c>
      <c r="E91" s="115" t="s">
        <v>322</v>
      </c>
      <c r="F91" s="124" t="s">
        <v>305</v>
      </c>
      <c r="G91" s="114">
        <v>540</v>
      </c>
      <c r="H91" s="289">
        <v>540</v>
      </c>
      <c r="I91" s="289">
        <v>540</v>
      </c>
    </row>
    <row r="92" spans="1:9" ht="20.25" customHeight="1">
      <c r="A92" s="172" t="s">
        <v>633</v>
      </c>
      <c r="B92" s="115" t="s">
        <v>629</v>
      </c>
      <c r="C92" s="115" t="s">
        <v>628</v>
      </c>
      <c r="D92" s="115"/>
      <c r="E92" s="115"/>
      <c r="F92" s="124"/>
      <c r="G92" s="114">
        <f>G93</f>
        <v>800</v>
      </c>
      <c r="H92" s="114">
        <f>H93</f>
        <v>847.2</v>
      </c>
      <c r="I92" s="114">
        <f>I93</f>
        <v>891.2544</v>
      </c>
    </row>
    <row r="93" spans="1:9" ht="19.5" customHeight="1">
      <c r="A93" s="172" t="s">
        <v>632</v>
      </c>
      <c r="B93" s="115" t="s">
        <v>629</v>
      </c>
      <c r="C93" s="115" t="s">
        <v>628</v>
      </c>
      <c r="D93" s="115" t="s">
        <v>627</v>
      </c>
      <c r="E93" s="115"/>
      <c r="F93" s="124"/>
      <c r="G93" s="114">
        <f>G94</f>
        <v>800</v>
      </c>
      <c r="H93" s="114">
        <f>H94</f>
        <v>847.2</v>
      </c>
      <c r="I93" s="114">
        <f>I94</f>
        <v>891.2544</v>
      </c>
    </row>
    <row r="94" spans="1:9" ht="30">
      <c r="A94" s="117" t="s">
        <v>631</v>
      </c>
      <c r="B94" s="115" t="s">
        <v>629</v>
      </c>
      <c r="C94" s="115" t="s">
        <v>628</v>
      </c>
      <c r="D94" s="115" t="s">
        <v>627</v>
      </c>
      <c r="E94" s="115" t="s">
        <v>630</v>
      </c>
      <c r="F94" s="124"/>
      <c r="G94" s="114">
        <f>G95</f>
        <v>800</v>
      </c>
      <c r="H94" s="114">
        <f>H95</f>
        <v>847.2</v>
      </c>
      <c r="I94" s="114">
        <f>I95</f>
        <v>891.2544</v>
      </c>
    </row>
    <row r="95" spans="1:9" ht="30">
      <c r="A95" s="117" t="s">
        <v>199</v>
      </c>
      <c r="B95" s="115" t="s">
        <v>629</v>
      </c>
      <c r="C95" s="115" t="s">
        <v>628</v>
      </c>
      <c r="D95" s="115" t="s">
        <v>627</v>
      </c>
      <c r="E95" s="115" t="s">
        <v>626</v>
      </c>
      <c r="F95" s="124"/>
      <c r="G95" s="114">
        <f>G96</f>
        <v>800</v>
      </c>
      <c r="H95" s="114">
        <f>H96</f>
        <v>847.2</v>
      </c>
      <c r="I95" s="114">
        <f>I96</f>
        <v>891.2544</v>
      </c>
    </row>
    <row r="96" spans="1:9" ht="31.5" customHeight="1">
      <c r="A96" s="117" t="s">
        <v>219</v>
      </c>
      <c r="B96" s="115" t="s">
        <v>629</v>
      </c>
      <c r="C96" s="115" t="s">
        <v>628</v>
      </c>
      <c r="D96" s="115" t="s">
        <v>627</v>
      </c>
      <c r="E96" s="115" t="s">
        <v>626</v>
      </c>
      <c r="F96" s="124" t="s">
        <v>218</v>
      </c>
      <c r="G96" s="114">
        <v>800</v>
      </c>
      <c r="H96" s="312">
        <f>G96*105.9/100</f>
        <v>847.2</v>
      </c>
      <c r="I96" s="312">
        <f>H96*105.2/100</f>
        <v>891.2544</v>
      </c>
    </row>
    <row r="97" spans="1:9" ht="45.75" customHeight="1">
      <c r="A97" s="123" t="s">
        <v>625</v>
      </c>
      <c r="B97" s="122" t="s">
        <v>609</v>
      </c>
      <c r="C97" s="121"/>
      <c r="D97" s="121"/>
      <c r="E97" s="121"/>
      <c r="F97" s="150"/>
      <c r="G97" s="120">
        <f>G101+G111</f>
        <v>8719</v>
      </c>
      <c r="H97" s="120">
        <f>H101+H111+H98</f>
        <v>38611.722</v>
      </c>
      <c r="I97" s="120">
        <f>I101+I111+I98</f>
        <v>65134.456743999996</v>
      </c>
    </row>
    <row r="98" spans="1:9" ht="20.25" customHeight="1">
      <c r="A98" s="331" t="s">
        <v>755</v>
      </c>
      <c r="B98" s="330" t="s">
        <v>609</v>
      </c>
      <c r="C98" s="330" t="s">
        <v>794</v>
      </c>
      <c r="D98" s="330" t="s">
        <v>794</v>
      </c>
      <c r="E98" s="332" t="s">
        <v>795</v>
      </c>
      <c r="F98" s="115"/>
      <c r="G98" s="296"/>
      <c r="H98" s="114">
        <f>H99</f>
        <v>21515</v>
      </c>
      <c r="I98" s="114">
        <f>I99</f>
        <v>45237</v>
      </c>
    </row>
    <row r="99" spans="1:9" ht="17.25" customHeight="1">
      <c r="A99" s="331" t="s">
        <v>755</v>
      </c>
      <c r="B99" s="330" t="s">
        <v>609</v>
      </c>
      <c r="C99" s="330" t="s">
        <v>794</v>
      </c>
      <c r="D99" s="330" t="s">
        <v>794</v>
      </c>
      <c r="E99" s="330" t="s">
        <v>793</v>
      </c>
      <c r="F99" s="115"/>
      <c r="G99" s="296"/>
      <c r="H99" s="114">
        <f>H100</f>
        <v>21515</v>
      </c>
      <c r="I99" s="114">
        <f>I100</f>
        <v>45237</v>
      </c>
    </row>
    <row r="100" spans="1:9" ht="18" customHeight="1">
      <c r="A100" s="331" t="s">
        <v>755</v>
      </c>
      <c r="B100" s="330" t="s">
        <v>609</v>
      </c>
      <c r="C100" s="330" t="s">
        <v>794</v>
      </c>
      <c r="D100" s="330" t="s">
        <v>794</v>
      </c>
      <c r="E100" s="330" t="s">
        <v>793</v>
      </c>
      <c r="F100" s="124" t="s">
        <v>792</v>
      </c>
      <c r="G100" s="296"/>
      <c r="H100" s="114">
        <v>21515</v>
      </c>
      <c r="I100" s="161">
        <v>45237</v>
      </c>
    </row>
    <row r="101" spans="1:9" ht="15">
      <c r="A101" s="117" t="s">
        <v>288</v>
      </c>
      <c r="B101" s="115" t="s">
        <v>609</v>
      </c>
      <c r="C101" s="115" t="s">
        <v>285</v>
      </c>
      <c r="D101" s="115"/>
      <c r="E101" s="115"/>
      <c r="F101" s="124"/>
      <c r="G101" s="114">
        <f>G102</f>
        <v>8255</v>
      </c>
      <c r="H101" s="114">
        <f>H102</f>
        <v>8758.022</v>
      </c>
      <c r="I101" s="114">
        <f>I102</f>
        <v>9196.656744</v>
      </c>
    </row>
    <row r="102" spans="1:9" ht="45">
      <c r="A102" s="172" t="s">
        <v>287</v>
      </c>
      <c r="B102" s="115" t="s">
        <v>609</v>
      </c>
      <c r="C102" s="115" t="s">
        <v>285</v>
      </c>
      <c r="D102" s="115" t="s">
        <v>284</v>
      </c>
      <c r="E102" s="115"/>
      <c r="F102" s="124"/>
      <c r="G102" s="161">
        <f>G103</f>
        <v>8255</v>
      </c>
      <c r="H102" s="161">
        <f>H103</f>
        <v>8758.022</v>
      </c>
      <c r="I102" s="161">
        <f>I103</f>
        <v>9196.656744</v>
      </c>
    </row>
    <row r="103" spans="1:9" ht="61.5" customHeight="1">
      <c r="A103" s="308" t="s">
        <v>380</v>
      </c>
      <c r="B103" s="115" t="s">
        <v>609</v>
      </c>
      <c r="C103" s="115" t="s">
        <v>285</v>
      </c>
      <c r="D103" s="115" t="s">
        <v>284</v>
      </c>
      <c r="E103" s="115" t="s">
        <v>205</v>
      </c>
      <c r="F103" s="124"/>
      <c r="G103" s="161">
        <f>G104</f>
        <v>8255</v>
      </c>
      <c r="H103" s="161">
        <f>H104</f>
        <v>8758.022</v>
      </c>
      <c r="I103" s="161">
        <f>I104</f>
        <v>9196.656744</v>
      </c>
    </row>
    <row r="104" spans="1:9" ht="18.75" customHeight="1">
      <c r="A104" s="291" t="s">
        <v>204</v>
      </c>
      <c r="B104" s="115" t="s">
        <v>609</v>
      </c>
      <c r="C104" s="115" t="s">
        <v>285</v>
      </c>
      <c r="D104" s="115" t="s">
        <v>284</v>
      </c>
      <c r="E104" s="115" t="s">
        <v>203</v>
      </c>
      <c r="F104" s="124"/>
      <c r="G104" s="161">
        <f>SUM(G105:G110)</f>
        <v>8255</v>
      </c>
      <c r="H104" s="161">
        <f>SUM(H105:H110)</f>
        <v>8758.022</v>
      </c>
      <c r="I104" s="161">
        <f>SUM(I105:I110)</f>
        <v>9196.656744</v>
      </c>
    </row>
    <row r="105" spans="1:9" ht="18.75" customHeight="1">
      <c r="A105" s="290" t="s">
        <v>198</v>
      </c>
      <c r="B105" s="115" t="s">
        <v>609</v>
      </c>
      <c r="C105" s="115" t="s">
        <v>285</v>
      </c>
      <c r="D105" s="115" t="s">
        <v>284</v>
      </c>
      <c r="E105" s="115" t="s">
        <v>203</v>
      </c>
      <c r="F105" s="118" t="s">
        <v>202</v>
      </c>
      <c r="G105" s="161">
        <v>6653</v>
      </c>
      <c r="H105" s="312">
        <v>7045.5</v>
      </c>
      <c r="I105" s="312">
        <v>7411.9</v>
      </c>
    </row>
    <row r="106" spans="1:9" ht="39" customHeight="1">
      <c r="A106" s="290" t="s">
        <v>224</v>
      </c>
      <c r="B106" s="115" t="s">
        <v>609</v>
      </c>
      <c r="C106" s="115" t="s">
        <v>285</v>
      </c>
      <c r="D106" s="115" t="s">
        <v>284</v>
      </c>
      <c r="E106" s="115" t="s">
        <v>203</v>
      </c>
      <c r="F106" s="118" t="s">
        <v>223</v>
      </c>
      <c r="G106" s="161">
        <v>8</v>
      </c>
      <c r="H106" s="312">
        <f>G106*105.9/100</f>
        <v>8.472000000000001</v>
      </c>
      <c r="I106" s="312">
        <f>H106*105.2/100</f>
        <v>8.912544000000002</v>
      </c>
    </row>
    <row r="107" spans="1:9" ht="31.5" customHeight="1">
      <c r="A107" s="290" t="s">
        <v>196</v>
      </c>
      <c r="B107" s="115" t="s">
        <v>609</v>
      </c>
      <c r="C107" s="115" t="s">
        <v>285</v>
      </c>
      <c r="D107" s="115" t="s">
        <v>284</v>
      </c>
      <c r="E107" s="115" t="s">
        <v>203</v>
      </c>
      <c r="F107" s="118" t="s">
        <v>191</v>
      </c>
      <c r="G107" s="161">
        <v>607</v>
      </c>
      <c r="H107" s="312">
        <f>G107*105.9/100</f>
        <v>642.813</v>
      </c>
      <c r="I107" s="312">
        <f>H107*105.2/100</f>
        <v>676.2392759999999</v>
      </c>
    </row>
    <row r="108" spans="1:9" ht="33.75" customHeight="1">
      <c r="A108" s="117" t="s">
        <v>219</v>
      </c>
      <c r="B108" s="115" t="s">
        <v>609</v>
      </c>
      <c r="C108" s="115" t="s">
        <v>285</v>
      </c>
      <c r="D108" s="115" t="s">
        <v>284</v>
      </c>
      <c r="E108" s="115" t="s">
        <v>203</v>
      </c>
      <c r="F108" s="118" t="s">
        <v>218</v>
      </c>
      <c r="G108" s="161">
        <v>944</v>
      </c>
      <c r="H108" s="312">
        <f>999.7+16</f>
        <v>1015.7</v>
      </c>
      <c r="I108" s="312">
        <v>1051.7</v>
      </c>
    </row>
    <row r="109" spans="1:9" ht="33" customHeight="1">
      <c r="A109" s="290" t="s">
        <v>222</v>
      </c>
      <c r="B109" s="115" t="s">
        <v>609</v>
      </c>
      <c r="C109" s="115" t="s">
        <v>285</v>
      </c>
      <c r="D109" s="115" t="s">
        <v>284</v>
      </c>
      <c r="E109" s="115" t="s">
        <v>203</v>
      </c>
      <c r="F109" s="118" t="s">
        <v>221</v>
      </c>
      <c r="G109" s="161">
        <v>35</v>
      </c>
      <c r="H109" s="312">
        <f>G109*105.9/100</f>
        <v>37.065</v>
      </c>
      <c r="I109" s="312">
        <f>H109*105.2/100</f>
        <v>38.99238</v>
      </c>
    </row>
    <row r="110" spans="1:9" ht="35.25" customHeight="1">
      <c r="A110" s="290" t="s">
        <v>217</v>
      </c>
      <c r="B110" s="115" t="s">
        <v>609</v>
      </c>
      <c r="C110" s="115" t="s">
        <v>285</v>
      </c>
      <c r="D110" s="115" t="s">
        <v>284</v>
      </c>
      <c r="E110" s="115" t="s">
        <v>203</v>
      </c>
      <c r="F110" s="118" t="s">
        <v>215</v>
      </c>
      <c r="G110" s="161">
        <v>8</v>
      </c>
      <c r="H110" s="312">
        <f>G110*105.9/100</f>
        <v>8.472000000000001</v>
      </c>
      <c r="I110" s="312">
        <f>H110*105.2/100</f>
        <v>8.912544000000002</v>
      </c>
    </row>
    <row r="111" spans="1:9" ht="31.5" customHeight="1">
      <c r="A111" s="291" t="s">
        <v>618</v>
      </c>
      <c r="B111" s="115" t="s">
        <v>609</v>
      </c>
      <c r="C111" s="115" t="s">
        <v>608</v>
      </c>
      <c r="D111" s="115" t="s">
        <v>607</v>
      </c>
      <c r="E111" s="115"/>
      <c r="F111" s="124"/>
      <c r="G111" s="161">
        <f>G112</f>
        <v>464</v>
      </c>
      <c r="H111" s="161">
        <f>H112</f>
        <v>8338.7</v>
      </c>
      <c r="I111" s="161">
        <f>I112</f>
        <v>10700.8</v>
      </c>
    </row>
    <row r="112" spans="1:9" ht="32.25" customHeight="1">
      <c r="A112" s="291" t="s">
        <v>617</v>
      </c>
      <c r="B112" s="115" t="s">
        <v>609</v>
      </c>
      <c r="C112" s="115" t="s">
        <v>608</v>
      </c>
      <c r="D112" s="115" t="s">
        <v>607</v>
      </c>
      <c r="E112" s="115" t="s">
        <v>616</v>
      </c>
      <c r="F112" s="124"/>
      <c r="G112" s="161">
        <f>G113</f>
        <v>464</v>
      </c>
      <c r="H112" s="161">
        <f>H113</f>
        <v>8338.7</v>
      </c>
      <c r="I112" s="161">
        <f>I113</f>
        <v>10700.8</v>
      </c>
    </row>
    <row r="113" spans="1:9" ht="18" customHeight="1">
      <c r="A113" s="172" t="s">
        <v>615</v>
      </c>
      <c r="B113" s="115" t="s">
        <v>609</v>
      </c>
      <c r="C113" s="115" t="s">
        <v>608</v>
      </c>
      <c r="D113" s="115" t="s">
        <v>607</v>
      </c>
      <c r="E113" s="115" t="s">
        <v>606</v>
      </c>
      <c r="F113" s="124"/>
      <c r="G113" s="161">
        <f>G118</f>
        <v>464</v>
      </c>
      <c r="H113" s="161">
        <f>H118</f>
        <v>8338.7</v>
      </c>
      <c r="I113" s="161">
        <f>I118</f>
        <v>10700.8</v>
      </c>
    </row>
    <row r="114" spans="1:9" ht="20.25" customHeight="1" hidden="1">
      <c r="A114" s="329"/>
      <c r="B114" s="169"/>
      <c r="C114" s="169"/>
      <c r="D114" s="169"/>
      <c r="E114" s="169"/>
      <c r="F114" s="168"/>
      <c r="G114" s="167"/>
      <c r="H114" s="289"/>
      <c r="I114" s="289"/>
    </row>
    <row r="115" spans="1:9" ht="33.75" customHeight="1" hidden="1">
      <c r="A115" s="329"/>
      <c r="B115" s="169"/>
      <c r="C115" s="169"/>
      <c r="D115" s="169"/>
      <c r="E115" s="169"/>
      <c r="F115" s="168"/>
      <c r="G115" s="167"/>
      <c r="H115" s="289"/>
      <c r="I115" s="289"/>
    </row>
    <row r="116" spans="1:9" ht="47.25" customHeight="1" hidden="1">
      <c r="A116" s="328" t="s">
        <v>614</v>
      </c>
      <c r="B116" s="115" t="s">
        <v>609</v>
      </c>
      <c r="C116" s="115" t="s">
        <v>285</v>
      </c>
      <c r="D116" s="115" t="s">
        <v>612</v>
      </c>
      <c r="E116" s="115" t="s">
        <v>611</v>
      </c>
      <c r="F116" s="166">
        <v>520</v>
      </c>
      <c r="G116" s="161">
        <v>40613</v>
      </c>
      <c r="H116" s="289"/>
      <c r="I116" s="289"/>
    </row>
    <row r="117" spans="1:9" ht="49.5" customHeight="1" hidden="1">
      <c r="A117" s="328" t="s">
        <v>613</v>
      </c>
      <c r="B117" s="115" t="s">
        <v>609</v>
      </c>
      <c r="C117" s="115" t="s">
        <v>285</v>
      </c>
      <c r="D117" s="115" t="s">
        <v>612</v>
      </c>
      <c r="E117" s="115" t="s">
        <v>611</v>
      </c>
      <c r="F117" s="166">
        <v>520</v>
      </c>
      <c r="G117" s="161">
        <v>-40613</v>
      </c>
      <c r="H117" s="289"/>
      <c r="I117" s="289"/>
    </row>
    <row r="118" spans="1:9" ht="15" customHeight="1">
      <c r="A118" s="328" t="s">
        <v>610</v>
      </c>
      <c r="B118" s="115" t="s">
        <v>609</v>
      </c>
      <c r="C118" s="115" t="s">
        <v>608</v>
      </c>
      <c r="D118" s="115" t="s">
        <v>607</v>
      </c>
      <c r="E118" s="115" t="s">
        <v>606</v>
      </c>
      <c r="F118" s="124" t="s">
        <v>605</v>
      </c>
      <c r="G118" s="161">
        <v>464</v>
      </c>
      <c r="H118" s="289">
        <v>8338.7</v>
      </c>
      <c r="I118" s="289">
        <v>10700.8</v>
      </c>
    </row>
    <row r="119" spans="1:9" ht="42.75" customHeight="1">
      <c r="A119" s="123" t="s">
        <v>604</v>
      </c>
      <c r="B119" s="122" t="s">
        <v>590</v>
      </c>
      <c r="C119" s="121"/>
      <c r="D119" s="121"/>
      <c r="E119" s="121"/>
      <c r="F119" s="150"/>
      <c r="G119" s="109">
        <f>G120+G134</f>
        <v>18425.4</v>
      </c>
      <c r="H119" s="109">
        <f>H120+H133</f>
        <v>19070.859</v>
      </c>
      <c r="I119" s="109">
        <f>I120+I133</f>
        <v>20742.550868</v>
      </c>
    </row>
    <row r="120" spans="1:9" ht="15">
      <c r="A120" s="117" t="s">
        <v>288</v>
      </c>
      <c r="B120" s="115" t="s">
        <v>590</v>
      </c>
      <c r="C120" s="115" t="s">
        <v>285</v>
      </c>
      <c r="D120" s="115"/>
      <c r="E120" s="115"/>
      <c r="F120" s="124"/>
      <c r="G120" s="161">
        <f>G121</f>
        <v>10941</v>
      </c>
      <c r="H120" s="161">
        <f>H121</f>
        <v>11586.459</v>
      </c>
      <c r="I120" s="161">
        <f>I121</f>
        <v>12188.950868</v>
      </c>
    </row>
    <row r="121" spans="1:9" ht="15">
      <c r="A121" s="117" t="s">
        <v>475</v>
      </c>
      <c r="B121" s="115" t="s">
        <v>590</v>
      </c>
      <c r="C121" s="115" t="s">
        <v>285</v>
      </c>
      <c r="D121" s="115" t="s">
        <v>472</v>
      </c>
      <c r="E121" s="115"/>
      <c r="F121" s="124"/>
      <c r="G121" s="161">
        <f>G123+G130</f>
        <v>10941</v>
      </c>
      <c r="H121" s="161">
        <f>H123+H130</f>
        <v>11586.459</v>
      </c>
      <c r="I121" s="161">
        <f>I123+I130</f>
        <v>12188.950868</v>
      </c>
    </row>
    <row r="122" spans="1:9" ht="64.5" customHeight="1">
      <c r="A122" s="308" t="s">
        <v>380</v>
      </c>
      <c r="B122" s="115" t="s">
        <v>590</v>
      </c>
      <c r="C122" s="115" t="s">
        <v>285</v>
      </c>
      <c r="D122" s="115" t="s">
        <v>472</v>
      </c>
      <c r="E122" s="115" t="s">
        <v>205</v>
      </c>
      <c r="F122" s="124"/>
      <c r="G122" s="161">
        <f>G123</f>
        <v>9360</v>
      </c>
      <c r="H122" s="161">
        <f>H123</f>
        <v>9912.18</v>
      </c>
      <c r="I122" s="161">
        <f>I123</f>
        <v>10427.60936</v>
      </c>
    </row>
    <row r="123" spans="1:9" ht="15">
      <c r="A123" s="291" t="s">
        <v>204</v>
      </c>
      <c r="B123" s="115" t="s">
        <v>590</v>
      </c>
      <c r="C123" s="115" t="s">
        <v>285</v>
      </c>
      <c r="D123" s="115" t="s">
        <v>472</v>
      </c>
      <c r="E123" s="115" t="s">
        <v>203</v>
      </c>
      <c r="F123" s="124"/>
      <c r="G123" s="161">
        <f>G124+G127+G128+G129</f>
        <v>9360</v>
      </c>
      <c r="H123" s="161">
        <f>H124+H125+H126+H127+H128+H129</f>
        <v>9912.18</v>
      </c>
      <c r="I123" s="161">
        <f>I124+I125+I126+I127+I128+I129</f>
        <v>10427.60936</v>
      </c>
    </row>
    <row r="124" spans="1:9" ht="15.75">
      <c r="A124" s="290" t="s">
        <v>198</v>
      </c>
      <c r="B124" s="115" t="s">
        <v>590</v>
      </c>
      <c r="C124" s="115" t="s">
        <v>285</v>
      </c>
      <c r="D124" s="115" t="s">
        <v>472</v>
      </c>
      <c r="E124" s="115" t="s">
        <v>203</v>
      </c>
      <c r="F124" s="118" t="s">
        <v>202</v>
      </c>
      <c r="G124" s="161">
        <v>8704</v>
      </c>
      <c r="H124" s="312">
        <v>9192.5</v>
      </c>
      <c r="I124" s="312">
        <v>9671.8</v>
      </c>
    </row>
    <row r="125" spans="1:9" ht="31.5">
      <c r="A125" s="290" t="s">
        <v>224</v>
      </c>
      <c r="B125" s="115" t="s">
        <v>590</v>
      </c>
      <c r="C125" s="115" t="s">
        <v>285</v>
      </c>
      <c r="D125" s="115" t="s">
        <v>472</v>
      </c>
      <c r="E125" s="115" t="s">
        <v>203</v>
      </c>
      <c r="F125" s="118" t="s">
        <v>223</v>
      </c>
      <c r="G125" s="161"/>
      <c r="H125" s="289">
        <v>25</v>
      </c>
      <c r="I125" s="289">
        <v>25</v>
      </c>
    </row>
    <row r="126" spans="1:9" ht="31.5">
      <c r="A126" s="290" t="s">
        <v>196</v>
      </c>
      <c r="B126" s="115" t="s">
        <v>590</v>
      </c>
      <c r="C126" s="115" t="s">
        <v>285</v>
      </c>
      <c r="D126" s="115" t="s">
        <v>472</v>
      </c>
      <c r="E126" s="115" t="s">
        <v>203</v>
      </c>
      <c r="F126" s="118" t="s">
        <v>191</v>
      </c>
      <c r="G126" s="161"/>
      <c r="H126" s="289">
        <v>309.5</v>
      </c>
      <c r="I126" s="289">
        <v>325.6</v>
      </c>
    </row>
    <row r="127" spans="1:9" ht="30">
      <c r="A127" s="117" t="s">
        <v>219</v>
      </c>
      <c r="B127" s="115" t="s">
        <v>590</v>
      </c>
      <c r="C127" s="115" t="s">
        <v>285</v>
      </c>
      <c r="D127" s="115" t="s">
        <v>472</v>
      </c>
      <c r="E127" s="115" t="s">
        <v>203</v>
      </c>
      <c r="F127" s="118" t="s">
        <v>218</v>
      </c>
      <c r="G127" s="161">
        <v>636</v>
      </c>
      <c r="H127" s="312">
        <v>364</v>
      </c>
      <c r="I127" s="312">
        <f>H127*105.2/100</f>
        <v>382.92800000000005</v>
      </c>
    </row>
    <row r="128" spans="1:9" ht="31.5">
      <c r="A128" s="290" t="s">
        <v>222</v>
      </c>
      <c r="B128" s="115" t="s">
        <v>590</v>
      </c>
      <c r="C128" s="115" t="s">
        <v>285</v>
      </c>
      <c r="D128" s="115" t="s">
        <v>472</v>
      </c>
      <c r="E128" s="115" t="s">
        <v>203</v>
      </c>
      <c r="F128" s="118" t="s">
        <v>221</v>
      </c>
      <c r="G128" s="161">
        <v>10</v>
      </c>
      <c r="H128" s="312">
        <f>G128*105.9/100</f>
        <v>10.59</v>
      </c>
      <c r="I128" s="312">
        <f>H128*105.2/100</f>
        <v>11.14068</v>
      </c>
    </row>
    <row r="129" spans="1:9" ht="31.5">
      <c r="A129" s="290" t="s">
        <v>217</v>
      </c>
      <c r="B129" s="115" t="s">
        <v>590</v>
      </c>
      <c r="C129" s="115" t="s">
        <v>285</v>
      </c>
      <c r="D129" s="115" t="s">
        <v>472</v>
      </c>
      <c r="E129" s="115" t="s">
        <v>203</v>
      </c>
      <c r="F129" s="118" t="s">
        <v>215</v>
      </c>
      <c r="G129" s="161">
        <v>10</v>
      </c>
      <c r="H129" s="312">
        <f>G129*105.9/100</f>
        <v>10.59</v>
      </c>
      <c r="I129" s="312">
        <f>H129*105.2/100</f>
        <v>11.14068</v>
      </c>
    </row>
    <row r="130" spans="1:9" ht="45">
      <c r="A130" s="308" t="s">
        <v>603</v>
      </c>
      <c r="B130" s="115" t="s">
        <v>590</v>
      </c>
      <c r="C130" s="115" t="s">
        <v>285</v>
      </c>
      <c r="D130" s="115" t="s">
        <v>472</v>
      </c>
      <c r="E130" s="115" t="s">
        <v>602</v>
      </c>
      <c r="F130" s="124"/>
      <c r="G130" s="161">
        <f>G131</f>
        <v>1581</v>
      </c>
      <c r="H130" s="161">
        <f>H131</f>
        <v>1674.2790000000002</v>
      </c>
      <c r="I130" s="161">
        <f>I131</f>
        <v>1761.3415080000004</v>
      </c>
    </row>
    <row r="131" spans="1:9" ht="45">
      <c r="A131" s="117" t="s">
        <v>601</v>
      </c>
      <c r="B131" s="115" t="s">
        <v>590</v>
      </c>
      <c r="C131" s="115" t="s">
        <v>285</v>
      </c>
      <c r="D131" s="115" t="s">
        <v>472</v>
      </c>
      <c r="E131" s="115" t="s">
        <v>599</v>
      </c>
      <c r="F131" s="124"/>
      <c r="G131" s="161">
        <f>G132</f>
        <v>1581</v>
      </c>
      <c r="H131" s="161">
        <f>H132</f>
        <v>1674.2790000000002</v>
      </c>
      <c r="I131" s="161">
        <f>I132</f>
        <v>1761.3415080000004</v>
      </c>
    </row>
    <row r="132" spans="1:9" ht="30">
      <c r="A132" s="117" t="s">
        <v>219</v>
      </c>
      <c r="B132" s="115" t="s">
        <v>590</v>
      </c>
      <c r="C132" s="115" t="s">
        <v>285</v>
      </c>
      <c r="D132" s="115" t="s">
        <v>472</v>
      </c>
      <c r="E132" s="115" t="s">
        <v>599</v>
      </c>
      <c r="F132" s="124" t="s">
        <v>218</v>
      </c>
      <c r="G132" s="161">
        <v>1581</v>
      </c>
      <c r="H132" s="312">
        <f>G132*105.9/100</f>
        <v>1674.2790000000002</v>
      </c>
      <c r="I132" s="312">
        <f>H132*105.2/100</f>
        <v>1761.3415080000004</v>
      </c>
    </row>
    <row r="133" spans="1:9" ht="18" customHeight="1">
      <c r="A133" s="117" t="s">
        <v>327</v>
      </c>
      <c r="B133" s="115" t="s">
        <v>590</v>
      </c>
      <c r="C133" s="115" t="s">
        <v>308</v>
      </c>
      <c r="D133" s="115"/>
      <c r="E133" s="115"/>
      <c r="F133" s="124"/>
      <c r="G133" s="161">
        <f>G134</f>
        <v>7484.4</v>
      </c>
      <c r="H133" s="161">
        <f>H134</f>
        <v>7484.4</v>
      </c>
      <c r="I133" s="161">
        <f>I134</f>
        <v>8553.6</v>
      </c>
    </row>
    <row r="134" spans="1:9" ht="17.25" customHeight="1">
      <c r="A134" s="172" t="s">
        <v>321</v>
      </c>
      <c r="B134" s="115" t="s">
        <v>590</v>
      </c>
      <c r="C134" s="115" t="s">
        <v>308</v>
      </c>
      <c r="D134" s="115" t="s">
        <v>307</v>
      </c>
      <c r="E134" s="115"/>
      <c r="F134" s="124"/>
      <c r="G134" s="161">
        <f>G135</f>
        <v>7484.4</v>
      </c>
      <c r="H134" s="161">
        <f>H135</f>
        <v>7484.4</v>
      </c>
      <c r="I134" s="161">
        <f>I135</f>
        <v>8553.6</v>
      </c>
    </row>
    <row r="135" spans="1:9" ht="90">
      <c r="A135" s="117" t="s">
        <v>591</v>
      </c>
      <c r="B135" s="115" t="s">
        <v>590</v>
      </c>
      <c r="C135" s="115" t="s">
        <v>308</v>
      </c>
      <c r="D135" s="115" t="s">
        <v>307</v>
      </c>
      <c r="E135" s="115" t="s">
        <v>589</v>
      </c>
      <c r="F135" s="124"/>
      <c r="G135" s="161">
        <f>G136</f>
        <v>7484.4</v>
      </c>
      <c r="H135" s="161">
        <f>H136</f>
        <v>7484.4</v>
      </c>
      <c r="I135" s="161">
        <f>I136</f>
        <v>8553.6</v>
      </c>
    </row>
    <row r="136" spans="1:9" ht="33.75" customHeight="1">
      <c r="A136" s="117" t="s">
        <v>219</v>
      </c>
      <c r="B136" s="115" t="s">
        <v>590</v>
      </c>
      <c r="C136" s="115" t="s">
        <v>308</v>
      </c>
      <c r="D136" s="115" t="s">
        <v>307</v>
      </c>
      <c r="E136" s="115" t="s">
        <v>589</v>
      </c>
      <c r="F136" s="124" t="s">
        <v>218</v>
      </c>
      <c r="G136" s="161">
        <v>7484.4</v>
      </c>
      <c r="H136" s="289">
        <v>7484.4</v>
      </c>
      <c r="I136" s="289">
        <v>8553.6</v>
      </c>
    </row>
    <row r="137" spans="1:9" ht="41.25" customHeight="1">
      <c r="A137" s="123" t="s">
        <v>588</v>
      </c>
      <c r="B137" s="122" t="s">
        <v>584</v>
      </c>
      <c r="C137" s="163"/>
      <c r="D137" s="163"/>
      <c r="E137" s="163"/>
      <c r="F137" s="162"/>
      <c r="G137" s="120">
        <f>G138</f>
        <v>2608</v>
      </c>
      <c r="H137" s="120">
        <f>H138</f>
        <v>2761.8720000000003</v>
      </c>
      <c r="I137" s="120">
        <f>I138</f>
        <v>2905.489344</v>
      </c>
    </row>
    <row r="138" spans="1:9" ht="29.25" customHeight="1">
      <c r="A138" s="117" t="s">
        <v>288</v>
      </c>
      <c r="B138" s="121" t="s">
        <v>584</v>
      </c>
      <c r="C138" s="115" t="s">
        <v>285</v>
      </c>
      <c r="D138" s="115"/>
      <c r="E138" s="115"/>
      <c r="F138" s="124"/>
      <c r="G138" s="114">
        <f>G139</f>
        <v>2608</v>
      </c>
      <c r="H138" s="114">
        <f>H139</f>
        <v>2761.8720000000003</v>
      </c>
      <c r="I138" s="114">
        <f>I139</f>
        <v>2905.489344</v>
      </c>
    </row>
    <row r="139" spans="1:9" ht="45">
      <c r="A139" s="117" t="s">
        <v>287</v>
      </c>
      <c r="B139" s="115" t="s">
        <v>584</v>
      </c>
      <c r="C139" s="115" t="s">
        <v>285</v>
      </c>
      <c r="D139" s="115" t="s">
        <v>284</v>
      </c>
      <c r="E139" s="115"/>
      <c r="F139" s="124"/>
      <c r="G139" s="161">
        <f>G140</f>
        <v>2608</v>
      </c>
      <c r="H139" s="161">
        <f>H140</f>
        <v>2761.8720000000003</v>
      </c>
      <c r="I139" s="161">
        <f>I140</f>
        <v>2905.489344</v>
      </c>
    </row>
    <row r="140" spans="1:9" ht="61.5" customHeight="1">
      <c r="A140" s="308" t="s">
        <v>380</v>
      </c>
      <c r="B140" s="115" t="s">
        <v>584</v>
      </c>
      <c r="C140" s="115" t="s">
        <v>285</v>
      </c>
      <c r="D140" s="115" t="s">
        <v>284</v>
      </c>
      <c r="E140" s="115" t="s">
        <v>205</v>
      </c>
      <c r="F140" s="124"/>
      <c r="G140" s="161">
        <f>G141+G148</f>
        <v>2608</v>
      </c>
      <c r="H140" s="161">
        <f>H141+H148</f>
        <v>2761.8720000000003</v>
      </c>
      <c r="I140" s="161">
        <f>I141+I148</f>
        <v>2905.489344</v>
      </c>
    </row>
    <row r="141" spans="1:9" ht="23.25" customHeight="1">
      <c r="A141" s="291" t="s">
        <v>204</v>
      </c>
      <c r="B141" s="115" t="s">
        <v>584</v>
      </c>
      <c r="C141" s="115" t="s">
        <v>285</v>
      </c>
      <c r="D141" s="115" t="s">
        <v>284</v>
      </c>
      <c r="E141" s="115" t="s">
        <v>203</v>
      </c>
      <c r="F141" s="124"/>
      <c r="G141" s="161">
        <f>SUM(G142:G147)</f>
        <v>1298</v>
      </c>
      <c r="H141" s="161">
        <f>SUM(H142:H147)</f>
        <v>1374.582</v>
      </c>
      <c r="I141" s="161">
        <f>SUM(I142:I147)</f>
        <v>1446.0602640000002</v>
      </c>
    </row>
    <row r="142" spans="1:9" ht="28.5" customHeight="1">
      <c r="A142" s="290" t="s">
        <v>198</v>
      </c>
      <c r="B142" s="115" t="s">
        <v>584</v>
      </c>
      <c r="C142" s="115" t="s">
        <v>285</v>
      </c>
      <c r="D142" s="115" t="s">
        <v>284</v>
      </c>
      <c r="E142" s="115" t="s">
        <v>203</v>
      </c>
      <c r="F142" s="118" t="s">
        <v>202</v>
      </c>
      <c r="G142" s="161">
        <v>881</v>
      </c>
      <c r="H142" s="312">
        <f>G142*105.9/100</f>
        <v>932.979</v>
      </c>
      <c r="I142" s="312">
        <f>H142*105.2/100</f>
        <v>981.493908</v>
      </c>
    </row>
    <row r="143" spans="1:9" ht="33.75" customHeight="1">
      <c r="A143" s="290" t="s">
        <v>224</v>
      </c>
      <c r="B143" s="115" t="s">
        <v>584</v>
      </c>
      <c r="C143" s="115" t="s">
        <v>285</v>
      </c>
      <c r="D143" s="115" t="s">
        <v>284</v>
      </c>
      <c r="E143" s="115" t="s">
        <v>203</v>
      </c>
      <c r="F143" s="118" t="s">
        <v>223</v>
      </c>
      <c r="G143" s="161">
        <v>3</v>
      </c>
      <c r="H143" s="312">
        <f>G143*105.9/100</f>
        <v>3.1770000000000005</v>
      </c>
      <c r="I143" s="312">
        <f>H143*105.2/100</f>
        <v>3.3422040000000006</v>
      </c>
    </row>
    <row r="144" spans="1:9" ht="32.25" customHeight="1">
      <c r="A144" s="290" t="s">
        <v>196</v>
      </c>
      <c r="B144" s="115" t="s">
        <v>584</v>
      </c>
      <c r="C144" s="115" t="s">
        <v>285</v>
      </c>
      <c r="D144" s="115" t="s">
        <v>284</v>
      </c>
      <c r="E144" s="115" t="s">
        <v>203</v>
      </c>
      <c r="F144" s="118" t="s">
        <v>191</v>
      </c>
      <c r="G144" s="161">
        <v>216.2</v>
      </c>
      <c r="H144" s="312">
        <f>G144*105.9/100</f>
        <v>228.9558</v>
      </c>
      <c r="I144" s="312">
        <f>H144*105.2/100</f>
        <v>240.8615016</v>
      </c>
    </row>
    <row r="145" spans="1:9" ht="32.25" customHeight="1">
      <c r="A145" s="117" t="s">
        <v>219</v>
      </c>
      <c r="B145" s="115" t="s">
        <v>584</v>
      </c>
      <c r="C145" s="115" t="s">
        <v>285</v>
      </c>
      <c r="D145" s="115" t="s">
        <v>284</v>
      </c>
      <c r="E145" s="115" t="s">
        <v>203</v>
      </c>
      <c r="F145" s="118" t="s">
        <v>218</v>
      </c>
      <c r="G145" s="161">
        <v>189.8</v>
      </c>
      <c r="H145" s="312">
        <f>G145*105.9/100</f>
        <v>200.99820000000003</v>
      </c>
      <c r="I145" s="312">
        <f>H145*105.2/100</f>
        <v>211.45010640000004</v>
      </c>
    </row>
    <row r="146" spans="1:9" ht="32.25" customHeight="1">
      <c r="A146" s="290" t="s">
        <v>222</v>
      </c>
      <c r="B146" s="115" t="s">
        <v>584</v>
      </c>
      <c r="C146" s="115" t="s">
        <v>285</v>
      </c>
      <c r="D146" s="115" t="s">
        <v>284</v>
      </c>
      <c r="E146" s="115" t="s">
        <v>203</v>
      </c>
      <c r="F146" s="118" t="s">
        <v>221</v>
      </c>
      <c r="G146" s="161">
        <v>5</v>
      </c>
      <c r="H146" s="312">
        <f>G146*105.9/100</f>
        <v>5.295</v>
      </c>
      <c r="I146" s="312">
        <f>H146*105.2/100</f>
        <v>5.57034</v>
      </c>
    </row>
    <row r="147" spans="1:9" ht="32.25" customHeight="1">
      <c r="A147" s="290" t="s">
        <v>217</v>
      </c>
      <c r="B147" s="115" t="s">
        <v>584</v>
      </c>
      <c r="C147" s="115" t="s">
        <v>285</v>
      </c>
      <c r="D147" s="115" t="s">
        <v>284</v>
      </c>
      <c r="E147" s="115" t="s">
        <v>203</v>
      </c>
      <c r="F147" s="118" t="s">
        <v>215</v>
      </c>
      <c r="G147" s="161">
        <v>3</v>
      </c>
      <c r="H147" s="312">
        <f>G147*105.9/100</f>
        <v>3.1770000000000005</v>
      </c>
      <c r="I147" s="312">
        <f>H147*105.2/100</f>
        <v>3.3422040000000006</v>
      </c>
    </row>
    <row r="148" spans="1:9" ht="30">
      <c r="A148" s="117" t="s">
        <v>587</v>
      </c>
      <c r="B148" s="115" t="s">
        <v>584</v>
      </c>
      <c r="C148" s="115" t="s">
        <v>285</v>
      </c>
      <c r="D148" s="115" t="s">
        <v>284</v>
      </c>
      <c r="E148" s="115" t="s">
        <v>586</v>
      </c>
      <c r="F148" s="124"/>
      <c r="G148" s="327">
        <f>G149</f>
        <v>1310</v>
      </c>
      <c r="H148" s="327">
        <f>H149</f>
        <v>1387.29</v>
      </c>
      <c r="I148" s="327">
        <f>I149</f>
        <v>1459.4290799999999</v>
      </c>
    </row>
    <row r="149" spans="1:9" ht="18.75" customHeight="1">
      <c r="A149" s="290" t="s">
        <v>198</v>
      </c>
      <c r="B149" s="302" t="s">
        <v>584</v>
      </c>
      <c r="C149" s="115" t="s">
        <v>285</v>
      </c>
      <c r="D149" s="115" t="s">
        <v>284</v>
      </c>
      <c r="E149" s="302" t="s">
        <v>586</v>
      </c>
      <c r="F149" s="300" t="s">
        <v>202</v>
      </c>
      <c r="G149" s="327">
        <v>1310</v>
      </c>
      <c r="H149" s="312">
        <f>G149*105.9/100</f>
        <v>1387.29</v>
      </c>
      <c r="I149" s="312">
        <f>H149*105.2/100</f>
        <v>1459.4290799999999</v>
      </c>
    </row>
    <row r="150" spans="1:9" ht="42.75">
      <c r="A150" s="123" t="s">
        <v>582</v>
      </c>
      <c r="B150" s="122" t="s">
        <v>479</v>
      </c>
      <c r="C150" s="132"/>
      <c r="D150" s="132"/>
      <c r="E150" s="126"/>
      <c r="F150" s="124"/>
      <c r="G150" s="120" t="e">
        <f>G151+G156+G167+G214+G218</f>
        <v>#REF!</v>
      </c>
      <c r="H150" s="120">
        <f>H151+H156+H167+H214+H218</f>
        <v>83947.74900000001</v>
      </c>
      <c r="I150" s="120">
        <f>I151+I156+I167+I214+I218</f>
        <v>81560.69701999999</v>
      </c>
    </row>
    <row r="151" spans="1:9" ht="30">
      <c r="A151" s="117" t="s">
        <v>442</v>
      </c>
      <c r="B151" s="115" t="s">
        <v>479</v>
      </c>
      <c r="C151" s="115" t="s">
        <v>433</v>
      </c>
      <c r="D151" s="132"/>
      <c r="E151" s="126"/>
      <c r="F151" s="115"/>
      <c r="G151" s="114">
        <f>G152</f>
        <v>40</v>
      </c>
      <c r="H151" s="114">
        <f>H152</f>
        <v>45</v>
      </c>
      <c r="I151" s="114">
        <f>I152</f>
        <v>50</v>
      </c>
    </row>
    <row r="152" spans="1:9" ht="15">
      <c r="A152" s="324" t="s">
        <v>581</v>
      </c>
      <c r="B152" s="115" t="s">
        <v>479</v>
      </c>
      <c r="C152" s="115" t="s">
        <v>433</v>
      </c>
      <c r="D152" s="115" t="s">
        <v>580</v>
      </c>
      <c r="E152" s="115"/>
      <c r="F152" s="115"/>
      <c r="G152" s="114">
        <f>G153</f>
        <v>40</v>
      </c>
      <c r="H152" s="114">
        <f>H153</f>
        <v>45</v>
      </c>
      <c r="I152" s="114">
        <f>I153</f>
        <v>50</v>
      </c>
    </row>
    <row r="153" spans="1:9" ht="30">
      <c r="A153" s="117" t="s">
        <v>239</v>
      </c>
      <c r="B153" s="115" t="s">
        <v>479</v>
      </c>
      <c r="C153" s="115" t="s">
        <v>433</v>
      </c>
      <c r="D153" s="115" t="s">
        <v>580</v>
      </c>
      <c r="E153" s="115" t="s">
        <v>238</v>
      </c>
      <c r="F153" s="115"/>
      <c r="G153" s="114">
        <f>G154</f>
        <v>40</v>
      </c>
      <c r="H153" s="114">
        <f>H154</f>
        <v>45</v>
      </c>
      <c r="I153" s="114">
        <f>I154</f>
        <v>50</v>
      </c>
    </row>
    <row r="154" spans="1:9" ht="30">
      <c r="A154" s="117" t="s">
        <v>347</v>
      </c>
      <c r="B154" s="115" t="s">
        <v>479</v>
      </c>
      <c r="C154" s="115" t="s">
        <v>433</v>
      </c>
      <c r="D154" s="115" t="s">
        <v>580</v>
      </c>
      <c r="E154" s="133" t="s">
        <v>346</v>
      </c>
      <c r="F154" s="115"/>
      <c r="G154" s="114">
        <f>G155</f>
        <v>40</v>
      </c>
      <c r="H154" s="114">
        <f>H155</f>
        <v>45</v>
      </c>
      <c r="I154" s="114">
        <f>I155</f>
        <v>50</v>
      </c>
    </row>
    <row r="155" spans="1:9" ht="30">
      <c r="A155" s="324" t="s">
        <v>219</v>
      </c>
      <c r="B155" s="132" t="s">
        <v>479</v>
      </c>
      <c r="C155" s="115" t="s">
        <v>433</v>
      </c>
      <c r="D155" s="115" t="s">
        <v>580</v>
      </c>
      <c r="E155" s="133" t="s">
        <v>346</v>
      </c>
      <c r="F155" s="115" t="s">
        <v>218</v>
      </c>
      <c r="G155" s="114">
        <v>40</v>
      </c>
      <c r="H155" s="289">
        <v>45</v>
      </c>
      <c r="I155" s="289">
        <v>50</v>
      </c>
    </row>
    <row r="156" spans="1:9" ht="15">
      <c r="A156" s="117" t="s">
        <v>282</v>
      </c>
      <c r="B156" s="115" t="s">
        <v>479</v>
      </c>
      <c r="C156" s="115" t="s">
        <v>273</v>
      </c>
      <c r="D156" s="115"/>
      <c r="E156" s="115"/>
      <c r="F156" s="115"/>
      <c r="G156" s="114">
        <f>G157+G163</f>
        <v>12600</v>
      </c>
      <c r="H156" s="114">
        <f>H157+H163</f>
        <v>10779.8</v>
      </c>
      <c r="I156" s="114">
        <f>I157+I163</f>
        <v>10900.9496</v>
      </c>
    </row>
    <row r="157" spans="1:9" ht="15">
      <c r="A157" s="324" t="s">
        <v>570</v>
      </c>
      <c r="B157" s="132" t="s">
        <v>479</v>
      </c>
      <c r="C157" s="132" t="s">
        <v>273</v>
      </c>
      <c r="D157" s="132" t="s">
        <v>562</v>
      </c>
      <c r="E157" s="115"/>
      <c r="F157" s="132"/>
      <c r="G157" s="114">
        <f>G160+G158</f>
        <v>12200</v>
      </c>
      <c r="H157" s="114">
        <f>H160+H158</f>
        <v>10329.8</v>
      </c>
      <c r="I157" s="114">
        <f>I160+I158</f>
        <v>10450.9496</v>
      </c>
    </row>
    <row r="158" spans="1:9" ht="15">
      <c r="A158" s="324" t="s">
        <v>569</v>
      </c>
      <c r="B158" s="132" t="s">
        <v>479</v>
      </c>
      <c r="C158" s="132" t="s">
        <v>273</v>
      </c>
      <c r="D158" s="132" t="s">
        <v>562</v>
      </c>
      <c r="E158" s="115" t="s">
        <v>568</v>
      </c>
      <c r="F158" s="132"/>
      <c r="G158" s="114">
        <f>G159</f>
        <v>2200</v>
      </c>
      <c r="H158" s="114">
        <f>H159</f>
        <v>2329.8</v>
      </c>
      <c r="I158" s="114">
        <f>I159</f>
        <v>2450.9496000000004</v>
      </c>
    </row>
    <row r="159" spans="1:9" ht="60">
      <c r="A159" s="324" t="s">
        <v>497</v>
      </c>
      <c r="B159" s="132" t="s">
        <v>479</v>
      </c>
      <c r="C159" s="132" t="s">
        <v>273</v>
      </c>
      <c r="D159" s="132" t="s">
        <v>562</v>
      </c>
      <c r="E159" s="115" t="s">
        <v>568</v>
      </c>
      <c r="F159" s="132" t="s">
        <v>242</v>
      </c>
      <c r="G159" s="114">
        <v>2200</v>
      </c>
      <c r="H159" s="289">
        <f>G159*105.9/100</f>
        <v>2329.8</v>
      </c>
      <c r="I159" s="289">
        <f>H159*105.2/100</f>
        <v>2450.9496000000004</v>
      </c>
    </row>
    <row r="160" spans="1:9" ht="30">
      <c r="A160" s="117" t="s">
        <v>239</v>
      </c>
      <c r="B160" s="115" t="s">
        <v>479</v>
      </c>
      <c r="C160" s="132" t="s">
        <v>273</v>
      </c>
      <c r="D160" s="132" t="s">
        <v>562</v>
      </c>
      <c r="E160" s="115" t="s">
        <v>238</v>
      </c>
      <c r="F160" s="115"/>
      <c r="G160" s="114">
        <f>G161</f>
        <v>10000</v>
      </c>
      <c r="H160" s="114">
        <f>H161</f>
        <v>8000</v>
      </c>
      <c r="I160" s="114">
        <f>I161</f>
        <v>8000</v>
      </c>
    </row>
    <row r="161" spans="1:9" ht="30">
      <c r="A161" s="172" t="s">
        <v>791</v>
      </c>
      <c r="B161" s="115" t="s">
        <v>479</v>
      </c>
      <c r="C161" s="132" t="s">
        <v>273</v>
      </c>
      <c r="D161" s="132" t="s">
        <v>562</v>
      </c>
      <c r="E161" s="115" t="s">
        <v>566</v>
      </c>
      <c r="F161" s="115"/>
      <c r="G161" s="114">
        <f>G162</f>
        <v>10000</v>
      </c>
      <c r="H161" s="114">
        <f>H162</f>
        <v>8000</v>
      </c>
      <c r="I161" s="114">
        <f>I162</f>
        <v>8000</v>
      </c>
    </row>
    <row r="162" spans="1:9" ht="30">
      <c r="A162" s="324" t="s">
        <v>219</v>
      </c>
      <c r="B162" s="115" t="s">
        <v>479</v>
      </c>
      <c r="C162" s="132" t="s">
        <v>273</v>
      </c>
      <c r="D162" s="132" t="s">
        <v>562</v>
      </c>
      <c r="E162" s="115" t="s">
        <v>566</v>
      </c>
      <c r="F162" s="115" t="s">
        <v>218</v>
      </c>
      <c r="G162" s="114">
        <v>10000</v>
      </c>
      <c r="H162" s="289">
        <v>8000</v>
      </c>
      <c r="I162" s="289">
        <v>8000</v>
      </c>
    </row>
    <row r="163" spans="1:9" ht="30">
      <c r="A163" s="117" t="s">
        <v>281</v>
      </c>
      <c r="B163" s="115" t="s">
        <v>479</v>
      </c>
      <c r="C163" s="132" t="s">
        <v>273</v>
      </c>
      <c r="D163" s="132" t="s">
        <v>272</v>
      </c>
      <c r="E163" s="115"/>
      <c r="F163" s="115"/>
      <c r="G163" s="114">
        <f>G164</f>
        <v>400</v>
      </c>
      <c r="H163" s="114">
        <f>H164</f>
        <v>450</v>
      </c>
      <c r="I163" s="114">
        <f>I164</f>
        <v>450</v>
      </c>
    </row>
    <row r="164" spans="1:9" ht="30">
      <c r="A164" s="117" t="s">
        <v>239</v>
      </c>
      <c r="B164" s="115" t="s">
        <v>479</v>
      </c>
      <c r="C164" s="132" t="s">
        <v>273</v>
      </c>
      <c r="D164" s="132" t="s">
        <v>272</v>
      </c>
      <c r="E164" s="126" t="s">
        <v>238</v>
      </c>
      <c r="F164" s="115"/>
      <c r="G164" s="114">
        <f>G165</f>
        <v>400</v>
      </c>
      <c r="H164" s="114">
        <f>H165</f>
        <v>450</v>
      </c>
      <c r="I164" s="114">
        <f>I165</f>
        <v>450</v>
      </c>
    </row>
    <row r="165" spans="1:9" ht="60">
      <c r="A165" s="125" t="s">
        <v>235</v>
      </c>
      <c r="B165" s="132" t="s">
        <v>479</v>
      </c>
      <c r="C165" s="115" t="s">
        <v>273</v>
      </c>
      <c r="D165" s="115" t="s">
        <v>272</v>
      </c>
      <c r="E165" s="133" t="s">
        <v>233</v>
      </c>
      <c r="F165" s="115"/>
      <c r="G165" s="114">
        <f>G166</f>
        <v>400</v>
      </c>
      <c r="H165" s="114">
        <f>H166</f>
        <v>450</v>
      </c>
      <c r="I165" s="114">
        <f>I166</f>
        <v>450</v>
      </c>
    </row>
    <row r="166" spans="1:9" ht="30">
      <c r="A166" s="324" t="s">
        <v>219</v>
      </c>
      <c r="B166" s="132" t="s">
        <v>479</v>
      </c>
      <c r="C166" s="115" t="s">
        <v>273</v>
      </c>
      <c r="D166" s="115" t="s">
        <v>272</v>
      </c>
      <c r="E166" s="133" t="s">
        <v>233</v>
      </c>
      <c r="F166" s="115" t="s">
        <v>218</v>
      </c>
      <c r="G166" s="114">
        <v>400</v>
      </c>
      <c r="H166" s="289">
        <v>450</v>
      </c>
      <c r="I166" s="289">
        <v>450</v>
      </c>
    </row>
    <row r="167" spans="1:9" ht="15">
      <c r="A167" s="172" t="s">
        <v>470</v>
      </c>
      <c r="B167" s="115" t="s">
        <v>479</v>
      </c>
      <c r="C167" s="115" t="s">
        <v>464</v>
      </c>
      <c r="D167" s="115"/>
      <c r="E167" s="115"/>
      <c r="F167" s="115"/>
      <c r="G167" s="114" t="e">
        <f>G168+G183+G198+G180</f>
        <v>#REF!</v>
      </c>
      <c r="H167" s="114">
        <f>H168+H183+H198+H180</f>
        <v>66319.325</v>
      </c>
      <c r="I167" s="114">
        <f>I168+I183+I198+I180</f>
        <v>64329.89982</v>
      </c>
    </row>
    <row r="168" spans="1:9" ht="15">
      <c r="A168" s="172" t="s">
        <v>560</v>
      </c>
      <c r="B168" s="115" t="s">
        <v>479</v>
      </c>
      <c r="C168" s="115" t="s">
        <v>464</v>
      </c>
      <c r="D168" s="115" t="s">
        <v>533</v>
      </c>
      <c r="E168" s="115"/>
      <c r="F168" s="115"/>
      <c r="G168" s="114">
        <f>G169+G172+G177</f>
        <v>1771</v>
      </c>
      <c r="H168" s="114">
        <f>H169+H172+H177</f>
        <v>3221.649</v>
      </c>
      <c r="I168" s="114">
        <f>I169+I172+I177</f>
        <v>3212.254748</v>
      </c>
    </row>
    <row r="169" spans="1:9" ht="15">
      <c r="A169" s="172" t="s">
        <v>559</v>
      </c>
      <c r="B169" s="115" t="s">
        <v>479</v>
      </c>
      <c r="C169" s="115" t="s">
        <v>464</v>
      </c>
      <c r="D169" s="115" t="s">
        <v>533</v>
      </c>
      <c r="E169" s="115" t="s">
        <v>558</v>
      </c>
      <c r="F169" s="115"/>
      <c r="G169" s="114">
        <f>G170</f>
        <v>11</v>
      </c>
      <c r="H169" s="114">
        <f>H170</f>
        <v>11.649000000000001</v>
      </c>
      <c r="I169" s="114">
        <f>I170</f>
        <v>12.254748000000001</v>
      </c>
    </row>
    <row r="170" spans="1:9" ht="30">
      <c r="A170" s="172" t="s">
        <v>557</v>
      </c>
      <c r="B170" s="115" t="s">
        <v>479</v>
      </c>
      <c r="C170" s="115" t="s">
        <v>464</v>
      </c>
      <c r="D170" s="115" t="s">
        <v>533</v>
      </c>
      <c r="E170" s="115" t="s">
        <v>556</v>
      </c>
      <c r="F170" s="115"/>
      <c r="G170" s="114">
        <f>G171</f>
        <v>11</v>
      </c>
      <c r="H170" s="114">
        <f>H171</f>
        <v>11.649000000000001</v>
      </c>
      <c r="I170" s="114">
        <f>I171</f>
        <v>12.254748000000001</v>
      </c>
    </row>
    <row r="171" spans="1:9" ht="30">
      <c r="A171" s="324" t="s">
        <v>219</v>
      </c>
      <c r="B171" s="115" t="s">
        <v>479</v>
      </c>
      <c r="C171" s="115" t="s">
        <v>464</v>
      </c>
      <c r="D171" s="115" t="s">
        <v>533</v>
      </c>
      <c r="E171" s="115" t="s">
        <v>556</v>
      </c>
      <c r="F171" s="115" t="s">
        <v>218</v>
      </c>
      <c r="G171" s="114">
        <v>11</v>
      </c>
      <c r="H171" s="289">
        <f>G171*105.9/100</f>
        <v>11.649000000000001</v>
      </c>
      <c r="I171" s="289">
        <f>H171*105.2/100</f>
        <v>12.254748000000001</v>
      </c>
    </row>
    <row r="172" spans="1:9" ht="22.5" customHeight="1">
      <c r="A172" s="117" t="s">
        <v>239</v>
      </c>
      <c r="B172" s="115" t="s">
        <v>479</v>
      </c>
      <c r="C172" s="115" t="s">
        <v>464</v>
      </c>
      <c r="D172" s="115" t="s">
        <v>533</v>
      </c>
      <c r="E172" s="115" t="s">
        <v>238</v>
      </c>
      <c r="F172" s="115"/>
      <c r="G172" s="114">
        <f>G175+G173</f>
        <v>1700</v>
      </c>
      <c r="H172" s="114">
        <f>H175+H173</f>
        <v>3150</v>
      </c>
      <c r="I172" s="114">
        <f>I175+I173</f>
        <v>3200</v>
      </c>
    </row>
    <row r="173" spans="1:9" ht="45">
      <c r="A173" s="117" t="s">
        <v>787</v>
      </c>
      <c r="B173" s="115" t="s">
        <v>479</v>
      </c>
      <c r="C173" s="115" t="s">
        <v>464</v>
      </c>
      <c r="D173" s="115" t="s">
        <v>533</v>
      </c>
      <c r="E173" s="115" t="s">
        <v>508</v>
      </c>
      <c r="F173" s="115"/>
      <c r="G173" s="114">
        <f>G174</f>
        <v>1600</v>
      </c>
      <c r="H173" s="114">
        <f>H174</f>
        <v>3000</v>
      </c>
      <c r="I173" s="114">
        <f>I174</f>
        <v>3000</v>
      </c>
    </row>
    <row r="174" spans="1:9" ht="30">
      <c r="A174" s="324" t="s">
        <v>219</v>
      </c>
      <c r="B174" s="115" t="s">
        <v>479</v>
      </c>
      <c r="C174" s="115" t="s">
        <v>464</v>
      </c>
      <c r="D174" s="115" t="s">
        <v>533</v>
      </c>
      <c r="E174" s="115" t="s">
        <v>508</v>
      </c>
      <c r="F174" s="115" t="s">
        <v>218</v>
      </c>
      <c r="G174" s="114">
        <v>1600</v>
      </c>
      <c r="H174" s="289">
        <v>3000</v>
      </c>
      <c r="I174" s="289">
        <v>3000</v>
      </c>
    </row>
    <row r="175" spans="1:9" ht="45">
      <c r="A175" s="117" t="s">
        <v>554</v>
      </c>
      <c r="B175" s="115" t="s">
        <v>479</v>
      </c>
      <c r="C175" s="115" t="s">
        <v>464</v>
      </c>
      <c r="D175" s="115" t="s">
        <v>533</v>
      </c>
      <c r="E175" s="115" t="s">
        <v>553</v>
      </c>
      <c r="F175" s="115"/>
      <c r="G175" s="114">
        <f>G176</f>
        <v>100</v>
      </c>
      <c r="H175" s="114">
        <f>H176</f>
        <v>150</v>
      </c>
      <c r="I175" s="114">
        <f>I176</f>
        <v>200</v>
      </c>
    </row>
    <row r="176" spans="1:9" ht="30">
      <c r="A176" s="324" t="s">
        <v>219</v>
      </c>
      <c r="B176" s="115" t="s">
        <v>479</v>
      </c>
      <c r="C176" s="115" t="s">
        <v>464</v>
      </c>
      <c r="D176" s="115" t="s">
        <v>533</v>
      </c>
      <c r="E176" s="115" t="s">
        <v>553</v>
      </c>
      <c r="F176" s="115" t="s">
        <v>218</v>
      </c>
      <c r="G176" s="114">
        <v>100</v>
      </c>
      <c r="H176" s="289">
        <v>150</v>
      </c>
      <c r="I176" s="289">
        <v>200</v>
      </c>
    </row>
    <row r="177" spans="1:9" ht="30">
      <c r="A177" s="117" t="s">
        <v>552</v>
      </c>
      <c r="B177" s="115" t="s">
        <v>479</v>
      </c>
      <c r="C177" s="115" t="s">
        <v>464</v>
      </c>
      <c r="D177" s="115" t="s">
        <v>533</v>
      </c>
      <c r="E177" s="115" t="s">
        <v>551</v>
      </c>
      <c r="F177" s="115"/>
      <c r="G177" s="114">
        <f>G178</f>
        <v>60</v>
      </c>
      <c r="H177" s="114">
        <f>H178</f>
        <v>60</v>
      </c>
      <c r="I177" s="114">
        <f>I178</f>
        <v>0</v>
      </c>
    </row>
    <row r="178" spans="1:9" ht="45">
      <c r="A178" s="326" t="s">
        <v>548</v>
      </c>
      <c r="B178" s="158" t="s">
        <v>479</v>
      </c>
      <c r="C178" s="158" t="s">
        <v>464</v>
      </c>
      <c r="D178" s="158" t="s">
        <v>533</v>
      </c>
      <c r="E178" s="158" t="s">
        <v>547</v>
      </c>
      <c r="F178" s="158"/>
      <c r="G178" s="156">
        <f>G179</f>
        <v>60</v>
      </c>
      <c r="H178" s="156">
        <f>H179</f>
        <v>60</v>
      </c>
      <c r="I178" s="156">
        <f>I179</f>
        <v>0</v>
      </c>
    </row>
    <row r="179" spans="1:9" ht="30">
      <c r="A179" s="324" t="s">
        <v>219</v>
      </c>
      <c r="B179" s="158" t="s">
        <v>479</v>
      </c>
      <c r="C179" s="158" t="s">
        <v>464</v>
      </c>
      <c r="D179" s="158" t="s">
        <v>533</v>
      </c>
      <c r="E179" s="158" t="s">
        <v>547</v>
      </c>
      <c r="F179" s="158" t="s">
        <v>218</v>
      </c>
      <c r="G179" s="156">
        <v>60</v>
      </c>
      <c r="H179" s="289">
        <v>60</v>
      </c>
      <c r="I179" s="289">
        <v>0</v>
      </c>
    </row>
    <row r="180" spans="1:9" ht="15">
      <c r="A180" s="324" t="s">
        <v>531</v>
      </c>
      <c r="B180" s="115" t="s">
        <v>479</v>
      </c>
      <c r="C180" s="115" t="s">
        <v>464</v>
      </c>
      <c r="D180" s="115" t="s">
        <v>524</v>
      </c>
      <c r="E180" s="115"/>
      <c r="F180" s="115"/>
      <c r="G180" s="114">
        <f>G181</f>
        <v>2500</v>
      </c>
      <c r="H180" s="114">
        <f>H181</f>
        <v>2647.5</v>
      </c>
      <c r="I180" s="114">
        <f>I181</f>
        <v>2785.17</v>
      </c>
    </row>
    <row r="181" spans="1:9" ht="45">
      <c r="A181" s="324" t="s">
        <v>530</v>
      </c>
      <c r="B181" s="115" t="s">
        <v>479</v>
      </c>
      <c r="C181" s="115" t="s">
        <v>464</v>
      </c>
      <c r="D181" s="115" t="s">
        <v>524</v>
      </c>
      <c r="E181" s="115" t="s">
        <v>790</v>
      </c>
      <c r="F181" s="115"/>
      <c r="G181" s="114">
        <f>G182</f>
        <v>2500</v>
      </c>
      <c r="H181" s="114">
        <f>H182</f>
        <v>2647.5</v>
      </c>
      <c r="I181" s="114">
        <f>I182</f>
        <v>2785.17</v>
      </c>
    </row>
    <row r="182" spans="1:9" ht="45">
      <c r="A182" s="324" t="s">
        <v>529</v>
      </c>
      <c r="B182" s="115" t="s">
        <v>479</v>
      </c>
      <c r="C182" s="115" t="s">
        <v>464</v>
      </c>
      <c r="D182" s="115" t="s">
        <v>524</v>
      </c>
      <c r="E182" s="115" t="s">
        <v>790</v>
      </c>
      <c r="F182" s="115" t="s">
        <v>491</v>
      </c>
      <c r="G182" s="114">
        <v>2500</v>
      </c>
      <c r="H182" s="289">
        <f>G182*105.9/100</f>
        <v>2647.5</v>
      </c>
      <c r="I182" s="289">
        <f>H182*105.2/100</f>
        <v>2785.17</v>
      </c>
    </row>
    <row r="183" spans="1:9" ht="15">
      <c r="A183" s="117" t="s">
        <v>469</v>
      </c>
      <c r="B183" s="115" t="s">
        <v>479</v>
      </c>
      <c r="C183" s="115" t="s">
        <v>464</v>
      </c>
      <c r="D183" s="115" t="s">
        <v>463</v>
      </c>
      <c r="E183" s="115"/>
      <c r="F183" s="115"/>
      <c r="G183" s="114" t="e">
        <f>G184+G195</f>
        <v>#REF!</v>
      </c>
      <c r="H183" s="114">
        <f>H184+H195</f>
        <v>44407.513</v>
      </c>
      <c r="I183" s="114">
        <f>I184+I195</f>
        <v>41720.801996</v>
      </c>
    </row>
    <row r="184" spans="1:9" ht="15">
      <c r="A184" s="117" t="s">
        <v>469</v>
      </c>
      <c r="B184" s="115" t="s">
        <v>479</v>
      </c>
      <c r="C184" s="115" t="s">
        <v>464</v>
      </c>
      <c r="D184" s="115" t="s">
        <v>463</v>
      </c>
      <c r="E184" s="115" t="s">
        <v>467</v>
      </c>
      <c r="F184" s="115"/>
      <c r="G184" s="114" t="e">
        <f>G185+G189+G191+G193</f>
        <v>#REF!</v>
      </c>
      <c r="H184" s="114">
        <f>H185+H189+H191+H193</f>
        <v>42907.513</v>
      </c>
      <c r="I184" s="114">
        <f>I185+I189+I191+I193</f>
        <v>40220.801996</v>
      </c>
    </row>
    <row r="185" spans="1:9" ht="15">
      <c r="A185" s="117" t="s">
        <v>522</v>
      </c>
      <c r="B185" s="115" t="s">
        <v>479</v>
      </c>
      <c r="C185" s="115" t="s">
        <v>464</v>
      </c>
      <c r="D185" s="115" t="s">
        <v>463</v>
      </c>
      <c r="E185" s="115" t="s">
        <v>521</v>
      </c>
      <c r="F185" s="115"/>
      <c r="G185" s="114">
        <f>G186+G187</f>
        <v>9447</v>
      </c>
      <c r="H185" s="114">
        <f>H186+H187+H188</f>
        <v>10004.373</v>
      </c>
      <c r="I185" s="114">
        <f>I186+I187+I188</f>
        <v>8220.801996</v>
      </c>
    </row>
    <row r="186" spans="1:9" ht="30">
      <c r="A186" s="324" t="s">
        <v>219</v>
      </c>
      <c r="B186" s="115" t="s">
        <v>479</v>
      </c>
      <c r="C186" s="115" t="s">
        <v>464</v>
      </c>
      <c r="D186" s="115" t="s">
        <v>463</v>
      </c>
      <c r="E186" s="115" t="s">
        <v>521</v>
      </c>
      <c r="F186" s="115" t="s">
        <v>218</v>
      </c>
      <c r="G186" s="114">
        <v>8800</v>
      </c>
      <c r="H186" s="289">
        <v>5181.4</v>
      </c>
      <c r="I186" s="289">
        <v>3147.1</v>
      </c>
    </row>
    <row r="187" spans="1:9" ht="60">
      <c r="A187" s="324" t="s">
        <v>497</v>
      </c>
      <c r="B187" s="115" t="s">
        <v>479</v>
      </c>
      <c r="C187" s="115" t="s">
        <v>464</v>
      </c>
      <c r="D187" s="115" t="s">
        <v>463</v>
      </c>
      <c r="E187" s="115" t="s">
        <v>521</v>
      </c>
      <c r="F187" s="115" t="s">
        <v>242</v>
      </c>
      <c r="G187" s="114">
        <v>647</v>
      </c>
      <c r="H187" s="289">
        <f>G187*105.9/100</f>
        <v>685.173</v>
      </c>
      <c r="I187" s="289">
        <f>H187*105.2/100</f>
        <v>720.801996</v>
      </c>
    </row>
    <row r="188" spans="1:9" ht="45">
      <c r="A188" s="324" t="s">
        <v>529</v>
      </c>
      <c r="B188" s="115" t="s">
        <v>479</v>
      </c>
      <c r="C188" s="115" t="s">
        <v>464</v>
      </c>
      <c r="D188" s="115" t="s">
        <v>463</v>
      </c>
      <c r="E188" s="115" t="s">
        <v>521</v>
      </c>
      <c r="F188" s="115" t="s">
        <v>491</v>
      </c>
      <c r="G188" s="114">
        <v>2500</v>
      </c>
      <c r="H188" s="289">
        <v>4137.8</v>
      </c>
      <c r="I188" s="289">
        <v>4352.9</v>
      </c>
    </row>
    <row r="189" spans="1:9" ht="15">
      <c r="A189" s="117" t="s">
        <v>520</v>
      </c>
      <c r="B189" s="115" t="s">
        <v>479</v>
      </c>
      <c r="C189" s="115" t="s">
        <v>464</v>
      </c>
      <c r="D189" s="115" t="s">
        <v>463</v>
      </c>
      <c r="E189" s="115" t="s">
        <v>519</v>
      </c>
      <c r="F189" s="115"/>
      <c r="G189" s="114">
        <f>G190</f>
        <v>2300</v>
      </c>
      <c r="H189" s="114">
        <f>H190</f>
        <v>2435.7</v>
      </c>
      <c r="I189" s="114">
        <f>I190</f>
        <v>2000</v>
      </c>
    </row>
    <row r="190" spans="1:9" ht="60">
      <c r="A190" s="324" t="s">
        <v>789</v>
      </c>
      <c r="B190" s="115" t="s">
        <v>479</v>
      </c>
      <c r="C190" s="115" t="s">
        <v>464</v>
      </c>
      <c r="D190" s="115" t="s">
        <v>463</v>
      </c>
      <c r="E190" s="115" t="s">
        <v>519</v>
      </c>
      <c r="F190" s="115" t="s">
        <v>242</v>
      </c>
      <c r="G190" s="114">
        <v>2300</v>
      </c>
      <c r="H190" s="289">
        <f>G190*105.9/100</f>
        <v>2435.7</v>
      </c>
      <c r="I190" s="289">
        <v>2000</v>
      </c>
    </row>
    <row r="191" spans="1:9" ht="15">
      <c r="A191" s="117" t="s">
        <v>518</v>
      </c>
      <c r="B191" s="115" t="s">
        <v>479</v>
      </c>
      <c r="C191" s="115" t="s">
        <v>464</v>
      </c>
      <c r="D191" s="115" t="s">
        <v>463</v>
      </c>
      <c r="E191" s="115" t="s">
        <v>517</v>
      </c>
      <c r="F191" s="115"/>
      <c r="G191" s="114" t="e">
        <f>#REF!+G192</f>
        <v>#REF!</v>
      </c>
      <c r="H191" s="114">
        <f>+H192</f>
        <v>4352.5</v>
      </c>
      <c r="I191" s="114">
        <f>I192</f>
        <v>4000</v>
      </c>
    </row>
    <row r="192" spans="1:9" ht="60">
      <c r="A192" s="324" t="s">
        <v>497</v>
      </c>
      <c r="B192" s="115" t="s">
        <v>479</v>
      </c>
      <c r="C192" s="115" t="s">
        <v>464</v>
      </c>
      <c r="D192" s="115" t="s">
        <v>463</v>
      </c>
      <c r="E192" s="115" t="s">
        <v>517</v>
      </c>
      <c r="F192" s="115" t="s">
        <v>242</v>
      </c>
      <c r="G192" s="114">
        <v>3700</v>
      </c>
      <c r="H192" s="289">
        <v>4352.5</v>
      </c>
      <c r="I192" s="289">
        <v>4000</v>
      </c>
    </row>
    <row r="193" spans="1:9" ht="30">
      <c r="A193" s="291" t="s">
        <v>780</v>
      </c>
      <c r="B193" s="115" t="s">
        <v>479</v>
      </c>
      <c r="C193" s="115" t="s">
        <v>464</v>
      </c>
      <c r="D193" s="115" t="s">
        <v>463</v>
      </c>
      <c r="E193" s="115" t="s">
        <v>462</v>
      </c>
      <c r="F193" s="115"/>
      <c r="G193" s="114">
        <f>G194</f>
        <v>24660</v>
      </c>
      <c r="H193" s="114">
        <f>H194</f>
        <v>26114.94</v>
      </c>
      <c r="I193" s="114">
        <f>I194</f>
        <v>26000</v>
      </c>
    </row>
    <row r="194" spans="1:9" ht="60">
      <c r="A194" s="324" t="s">
        <v>497</v>
      </c>
      <c r="B194" s="115" t="s">
        <v>479</v>
      </c>
      <c r="C194" s="115" t="s">
        <v>464</v>
      </c>
      <c r="D194" s="115" t="s">
        <v>463</v>
      </c>
      <c r="E194" s="115" t="s">
        <v>462</v>
      </c>
      <c r="F194" s="115" t="s">
        <v>242</v>
      </c>
      <c r="G194" s="114">
        <v>24660</v>
      </c>
      <c r="H194" s="289">
        <f>G194*105.9/100</f>
        <v>26114.94</v>
      </c>
      <c r="I194" s="289">
        <v>26000</v>
      </c>
    </row>
    <row r="195" spans="1:9" ht="30">
      <c r="A195" s="117" t="s">
        <v>239</v>
      </c>
      <c r="B195" s="115" t="s">
        <v>479</v>
      </c>
      <c r="C195" s="115" t="s">
        <v>464</v>
      </c>
      <c r="D195" s="115" t="s">
        <v>463</v>
      </c>
      <c r="E195" s="115" t="s">
        <v>238</v>
      </c>
      <c r="F195" s="115"/>
      <c r="G195" s="114">
        <f>G196</f>
        <v>3000</v>
      </c>
      <c r="H195" s="114">
        <f>H196</f>
        <v>1500</v>
      </c>
      <c r="I195" s="114">
        <f>I196</f>
        <v>1500</v>
      </c>
    </row>
    <row r="196" spans="1:9" ht="30">
      <c r="A196" s="117" t="s">
        <v>514</v>
      </c>
      <c r="B196" s="115" t="s">
        <v>479</v>
      </c>
      <c r="C196" s="115" t="s">
        <v>464</v>
      </c>
      <c r="D196" s="115" t="s">
        <v>463</v>
      </c>
      <c r="E196" s="115" t="s">
        <v>513</v>
      </c>
      <c r="F196" s="115"/>
      <c r="G196" s="114">
        <f>G197</f>
        <v>3000</v>
      </c>
      <c r="H196" s="114">
        <f>H197</f>
        <v>1500</v>
      </c>
      <c r="I196" s="114">
        <f>I197</f>
        <v>1500</v>
      </c>
    </row>
    <row r="197" spans="1:9" ht="30">
      <c r="A197" s="324" t="s">
        <v>219</v>
      </c>
      <c r="B197" s="115" t="s">
        <v>479</v>
      </c>
      <c r="C197" s="115" t="s">
        <v>464</v>
      </c>
      <c r="D197" s="115" t="s">
        <v>463</v>
      </c>
      <c r="E197" s="115" t="s">
        <v>513</v>
      </c>
      <c r="F197" s="115" t="s">
        <v>218</v>
      </c>
      <c r="G197" s="114">
        <v>3000</v>
      </c>
      <c r="H197" s="289">
        <v>1500</v>
      </c>
      <c r="I197" s="289">
        <v>1500</v>
      </c>
    </row>
    <row r="198" spans="1:9" ht="30">
      <c r="A198" s="117" t="s">
        <v>510</v>
      </c>
      <c r="B198" s="115" t="s">
        <v>479</v>
      </c>
      <c r="C198" s="115" t="s">
        <v>464</v>
      </c>
      <c r="D198" s="115" t="s">
        <v>502</v>
      </c>
      <c r="E198" s="115"/>
      <c r="F198" s="115"/>
      <c r="G198" s="114">
        <f>G207+G199</f>
        <v>24231.7</v>
      </c>
      <c r="H198" s="114">
        <f>H207+H199</f>
        <v>16042.663</v>
      </c>
      <c r="I198" s="114">
        <f>I207+I199</f>
        <v>16611.673076</v>
      </c>
    </row>
    <row r="199" spans="1:9" ht="60">
      <c r="A199" s="308" t="s">
        <v>380</v>
      </c>
      <c r="B199" s="115" t="s">
        <v>479</v>
      </c>
      <c r="C199" s="115" t="s">
        <v>464</v>
      </c>
      <c r="D199" s="115" t="s">
        <v>502</v>
      </c>
      <c r="E199" s="115" t="s">
        <v>205</v>
      </c>
      <c r="F199" s="115"/>
      <c r="G199" s="114">
        <f>G200</f>
        <v>10333</v>
      </c>
      <c r="H199" s="114">
        <f>H200</f>
        <v>10942.663</v>
      </c>
      <c r="I199" s="114">
        <f>I200</f>
        <v>11511.673076000001</v>
      </c>
    </row>
    <row r="200" spans="1:9" ht="15">
      <c r="A200" s="291" t="s">
        <v>204</v>
      </c>
      <c r="B200" s="115" t="s">
        <v>479</v>
      </c>
      <c r="C200" s="115" t="s">
        <v>464</v>
      </c>
      <c r="D200" s="115" t="s">
        <v>502</v>
      </c>
      <c r="E200" s="115" t="s">
        <v>203</v>
      </c>
      <c r="F200" s="115"/>
      <c r="G200" s="114">
        <f>G201+G202+G204+G205+G206</f>
        <v>10333</v>
      </c>
      <c r="H200" s="114">
        <f>H201+H202+H203+H204+H205+H206</f>
        <v>10942.663</v>
      </c>
      <c r="I200" s="114">
        <f>I201+I202+I203+I204+I205+I206</f>
        <v>11511.673076000001</v>
      </c>
    </row>
    <row r="201" spans="1:9" ht="15.75">
      <c r="A201" s="290" t="s">
        <v>198</v>
      </c>
      <c r="B201" s="115" t="s">
        <v>479</v>
      </c>
      <c r="C201" s="115" t="s">
        <v>464</v>
      </c>
      <c r="D201" s="115" t="s">
        <v>502</v>
      </c>
      <c r="E201" s="115" t="s">
        <v>203</v>
      </c>
      <c r="F201" s="325" t="s">
        <v>202</v>
      </c>
      <c r="G201" s="114">
        <v>8329</v>
      </c>
      <c r="H201" s="289">
        <f>G201*105.9/100</f>
        <v>8820.411</v>
      </c>
      <c r="I201" s="289">
        <f>H201*105.2/100</f>
        <v>9279.072372</v>
      </c>
    </row>
    <row r="202" spans="1:9" ht="31.5">
      <c r="A202" s="290" t="s">
        <v>224</v>
      </c>
      <c r="B202" s="115" t="s">
        <v>479</v>
      </c>
      <c r="C202" s="115" t="s">
        <v>464</v>
      </c>
      <c r="D202" s="115" t="s">
        <v>502</v>
      </c>
      <c r="E202" s="115" t="s">
        <v>203</v>
      </c>
      <c r="F202" s="325" t="s">
        <v>223</v>
      </c>
      <c r="G202" s="114">
        <v>22</v>
      </c>
      <c r="H202" s="289">
        <f>G202*105.9/100</f>
        <v>23.298000000000002</v>
      </c>
      <c r="I202" s="289">
        <f>H202*105.2/100</f>
        <v>24.509496000000002</v>
      </c>
    </row>
    <row r="203" spans="1:9" ht="47.25">
      <c r="A203" s="290" t="s">
        <v>788</v>
      </c>
      <c r="B203" s="115" t="s">
        <v>479</v>
      </c>
      <c r="C203" s="115" t="s">
        <v>464</v>
      </c>
      <c r="D203" s="115" t="s">
        <v>502</v>
      </c>
      <c r="E203" s="115" t="s">
        <v>203</v>
      </c>
      <c r="F203" s="325" t="s">
        <v>191</v>
      </c>
      <c r="G203" s="114"/>
      <c r="H203" s="289">
        <v>249.9</v>
      </c>
      <c r="I203" s="289">
        <v>262.9</v>
      </c>
    </row>
    <row r="204" spans="1:9" ht="30">
      <c r="A204" s="324" t="s">
        <v>219</v>
      </c>
      <c r="B204" s="115" t="s">
        <v>479</v>
      </c>
      <c r="C204" s="115" t="s">
        <v>464</v>
      </c>
      <c r="D204" s="115" t="s">
        <v>502</v>
      </c>
      <c r="E204" s="115" t="s">
        <v>203</v>
      </c>
      <c r="F204" s="325" t="s">
        <v>218</v>
      </c>
      <c r="G204" s="114">
        <v>1876</v>
      </c>
      <c r="H204" s="289">
        <v>1736.8</v>
      </c>
      <c r="I204" s="289">
        <v>1827.1</v>
      </c>
    </row>
    <row r="205" spans="1:9" ht="31.5">
      <c r="A205" s="290" t="s">
        <v>222</v>
      </c>
      <c r="B205" s="115" t="s">
        <v>479</v>
      </c>
      <c r="C205" s="115" t="s">
        <v>464</v>
      </c>
      <c r="D205" s="115" t="s">
        <v>502</v>
      </c>
      <c r="E205" s="115" t="s">
        <v>203</v>
      </c>
      <c r="F205" s="325" t="s">
        <v>221</v>
      </c>
      <c r="G205" s="114">
        <v>56</v>
      </c>
      <c r="H205" s="289">
        <f>G205*105.9/100</f>
        <v>59.304</v>
      </c>
      <c r="I205" s="289">
        <f>H205*105.2/100</f>
        <v>62.38780800000001</v>
      </c>
    </row>
    <row r="206" spans="1:9" ht="31.5">
      <c r="A206" s="290" t="s">
        <v>217</v>
      </c>
      <c r="B206" s="115" t="s">
        <v>479</v>
      </c>
      <c r="C206" s="115" t="s">
        <v>464</v>
      </c>
      <c r="D206" s="115" t="s">
        <v>502</v>
      </c>
      <c r="E206" s="115" t="s">
        <v>203</v>
      </c>
      <c r="F206" s="325" t="s">
        <v>215</v>
      </c>
      <c r="G206" s="114">
        <v>50</v>
      </c>
      <c r="H206" s="289">
        <f>G206*105.9/100</f>
        <v>52.95</v>
      </c>
      <c r="I206" s="289">
        <f>H206*105.2/100</f>
        <v>55.7034</v>
      </c>
    </row>
    <row r="207" spans="1:9" ht="30">
      <c r="A207" s="117" t="s">
        <v>435</v>
      </c>
      <c r="B207" s="115" t="s">
        <v>479</v>
      </c>
      <c r="C207" s="115" t="s">
        <v>464</v>
      </c>
      <c r="D207" s="115" t="s">
        <v>502</v>
      </c>
      <c r="E207" s="115" t="s">
        <v>238</v>
      </c>
      <c r="F207" s="115"/>
      <c r="G207" s="114">
        <f>G208+G212</f>
        <v>13898.7</v>
      </c>
      <c r="H207" s="114">
        <f>H208+H212</f>
        <v>5100</v>
      </c>
      <c r="I207" s="114">
        <f>I208+I212</f>
        <v>5100</v>
      </c>
    </row>
    <row r="208" spans="1:9" ht="45">
      <c r="A208" s="117" t="s">
        <v>787</v>
      </c>
      <c r="B208" s="115" t="s">
        <v>479</v>
      </c>
      <c r="C208" s="115" t="s">
        <v>464</v>
      </c>
      <c r="D208" s="115" t="s">
        <v>502</v>
      </c>
      <c r="E208" s="115" t="s">
        <v>508</v>
      </c>
      <c r="F208" s="115"/>
      <c r="G208" s="114">
        <f>G209</f>
        <v>13848.7</v>
      </c>
      <c r="H208" s="114">
        <f>H209+H210</f>
        <v>5000</v>
      </c>
      <c r="I208" s="114">
        <f>I209+I210</f>
        <v>5000</v>
      </c>
    </row>
    <row r="209" spans="1:9" ht="30">
      <c r="A209" s="324" t="s">
        <v>219</v>
      </c>
      <c r="B209" s="115" t="s">
        <v>479</v>
      </c>
      <c r="C209" s="115" t="s">
        <v>464</v>
      </c>
      <c r="D209" s="115" t="s">
        <v>502</v>
      </c>
      <c r="E209" s="115" t="s">
        <v>508</v>
      </c>
      <c r="F209" s="115" t="s">
        <v>218</v>
      </c>
      <c r="G209" s="114">
        <v>13848.7</v>
      </c>
      <c r="H209" s="289">
        <v>4500</v>
      </c>
      <c r="I209" s="289">
        <v>4500</v>
      </c>
    </row>
    <row r="210" spans="1:9" ht="51.75" customHeight="1">
      <c r="A210" s="324" t="s">
        <v>529</v>
      </c>
      <c r="B210" s="115" t="s">
        <v>479</v>
      </c>
      <c r="C210" s="115" t="s">
        <v>464</v>
      </c>
      <c r="D210" s="115" t="s">
        <v>502</v>
      </c>
      <c r="E210" s="115" t="s">
        <v>508</v>
      </c>
      <c r="F210" s="115" t="s">
        <v>491</v>
      </c>
      <c r="G210" s="114"/>
      <c r="H210" s="289">
        <v>500</v>
      </c>
      <c r="I210" s="289">
        <v>500</v>
      </c>
    </row>
    <row r="211" spans="1:9" ht="30">
      <c r="A211" s="117" t="s">
        <v>786</v>
      </c>
      <c r="B211" s="115" t="s">
        <v>479</v>
      </c>
      <c r="C211" s="115" t="s">
        <v>464</v>
      </c>
      <c r="D211" s="115" t="s">
        <v>502</v>
      </c>
      <c r="E211" s="115" t="s">
        <v>508</v>
      </c>
      <c r="F211" s="115" t="s">
        <v>491</v>
      </c>
      <c r="G211" s="114">
        <v>500</v>
      </c>
      <c r="H211" s="289">
        <v>500</v>
      </c>
      <c r="I211" s="289">
        <v>500</v>
      </c>
    </row>
    <row r="212" spans="1:9" ht="15">
      <c r="A212" s="117" t="s">
        <v>507</v>
      </c>
      <c r="B212" s="115" t="s">
        <v>479</v>
      </c>
      <c r="C212" s="115" t="s">
        <v>464</v>
      </c>
      <c r="D212" s="115" t="s">
        <v>502</v>
      </c>
      <c r="E212" s="115" t="s">
        <v>506</v>
      </c>
      <c r="F212" s="115"/>
      <c r="G212" s="114">
        <f>G213</f>
        <v>50</v>
      </c>
      <c r="H212" s="114">
        <f>H213</f>
        <v>100</v>
      </c>
      <c r="I212" s="114">
        <f>I213</f>
        <v>100</v>
      </c>
    </row>
    <row r="213" spans="1:9" ht="30">
      <c r="A213" s="324" t="s">
        <v>785</v>
      </c>
      <c r="B213" s="115" t="s">
        <v>479</v>
      </c>
      <c r="C213" s="115" t="s">
        <v>464</v>
      </c>
      <c r="D213" s="115" t="s">
        <v>502</v>
      </c>
      <c r="E213" s="115" t="s">
        <v>506</v>
      </c>
      <c r="F213" s="115" t="s">
        <v>218</v>
      </c>
      <c r="G213" s="114">
        <v>50</v>
      </c>
      <c r="H213" s="289">
        <v>100</v>
      </c>
      <c r="I213" s="289">
        <v>100</v>
      </c>
    </row>
    <row r="214" spans="1:9" ht="15">
      <c r="A214" s="117" t="s">
        <v>500</v>
      </c>
      <c r="B214" s="115" t="s">
        <v>479</v>
      </c>
      <c r="C214" s="115" t="s">
        <v>496</v>
      </c>
      <c r="D214" s="115"/>
      <c r="E214" s="115"/>
      <c r="F214" s="115"/>
      <c r="G214" s="114">
        <f>G215</f>
        <v>700</v>
      </c>
      <c r="H214" s="114">
        <f>H215</f>
        <v>741.3</v>
      </c>
      <c r="I214" s="114">
        <f>I215</f>
        <v>779.8475999999999</v>
      </c>
    </row>
    <row r="215" spans="1:9" ht="15">
      <c r="A215" s="117" t="s">
        <v>499</v>
      </c>
      <c r="B215" s="115" t="s">
        <v>479</v>
      </c>
      <c r="C215" s="115" t="s">
        <v>496</v>
      </c>
      <c r="D215" s="115" t="s">
        <v>495</v>
      </c>
      <c r="E215" s="115"/>
      <c r="F215" s="115"/>
      <c r="G215" s="114">
        <f>G216</f>
        <v>700</v>
      </c>
      <c r="H215" s="114">
        <f>H216</f>
        <v>741.3</v>
      </c>
      <c r="I215" s="114">
        <f>I216</f>
        <v>779.8475999999999</v>
      </c>
    </row>
    <row r="216" spans="1:9" ht="15">
      <c r="A216" s="117" t="s">
        <v>498</v>
      </c>
      <c r="B216" s="115" t="s">
        <v>479</v>
      </c>
      <c r="C216" s="115" t="s">
        <v>496</v>
      </c>
      <c r="D216" s="115" t="s">
        <v>495</v>
      </c>
      <c r="E216" s="115" t="s">
        <v>494</v>
      </c>
      <c r="F216" s="115"/>
      <c r="G216" s="114">
        <f>G217</f>
        <v>700</v>
      </c>
      <c r="H216" s="114">
        <f>H217</f>
        <v>741.3</v>
      </c>
      <c r="I216" s="114">
        <f>I217</f>
        <v>779.8475999999999</v>
      </c>
    </row>
    <row r="217" spans="1:9" ht="60">
      <c r="A217" s="324" t="s">
        <v>497</v>
      </c>
      <c r="B217" s="115" t="s">
        <v>479</v>
      </c>
      <c r="C217" s="115" t="s">
        <v>496</v>
      </c>
      <c r="D217" s="115" t="s">
        <v>495</v>
      </c>
      <c r="E217" s="115" t="s">
        <v>494</v>
      </c>
      <c r="F217" s="115" t="s">
        <v>242</v>
      </c>
      <c r="G217" s="114">
        <v>700</v>
      </c>
      <c r="H217" s="289">
        <f>G217*105.9/100</f>
        <v>741.3</v>
      </c>
      <c r="I217" s="289">
        <f>H217*105.2/100</f>
        <v>779.8475999999999</v>
      </c>
    </row>
    <row r="218" spans="1:9" ht="15">
      <c r="A218" s="324" t="s">
        <v>327</v>
      </c>
      <c r="B218" s="115" t="s">
        <v>479</v>
      </c>
      <c r="C218" s="115" t="s">
        <v>308</v>
      </c>
      <c r="D218" s="115"/>
      <c r="E218" s="115"/>
      <c r="F218" s="115"/>
      <c r="G218" s="114">
        <f>G219+G225</f>
        <v>6687.5</v>
      </c>
      <c r="H218" s="114">
        <f>H219+H225</f>
        <v>6062.3240000000005</v>
      </c>
      <c r="I218" s="114">
        <f>I219+I225</f>
        <v>5500</v>
      </c>
    </row>
    <row r="219" spans="1:9" ht="15">
      <c r="A219" s="117" t="s">
        <v>326</v>
      </c>
      <c r="B219" s="115" t="s">
        <v>479</v>
      </c>
      <c r="C219" s="115" t="s">
        <v>308</v>
      </c>
      <c r="D219" s="115" t="s">
        <v>323</v>
      </c>
      <c r="E219" s="115"/>
      <c r="F219" s="115"/>
      <c r="G219" s="114">
        <f>G220</f>
        <v>2851.5</v>
      </c>
      <c r="H219" s="114">
        <f>H220</f>
        <v>2000</v>
      </c>
      <c r="I219" s="114">
        <f>I220</f>
        <v>2000</v>
      </c>
    </row>
    <row r="220" spans="1:9" ht="30">
      <c r="A220" s="117" t="s">
        <v>239</v>
      </c>
      <c r="B220" s="115" t="s">
        <v>479</v>
      </c>
      <c r="C220" s="115" t="s">
        <v>308</v>
      </c>
      <c r="D220" s="115" t="s">
        <v>323</v>
      </c>
      <c r="E220" s="115" t="s">
        <v>325</v>
      </c>
      <c r="F220" s="115"/>
      <c r="G220" s="114">
        <f>G221+G223</f>
        <v>2851.5</v>
      </c>
      <c r="H220" s="114">
        <f>H221+H223</f>
        <v>2000</v>
      </c>
      <c r="I220" s="114">
        <f>I221+I223</f>
        <v>2000</v>
      </c>
    </row>
    <row r="221" spans="1:9" ht="30">
      <c r="A221" s="117" t="s">
        <v>593</v>
      </c>
      <c r="B221" s="115" t="s">
        <v>479</v>
      </c>
      <c r="C221" s="115" t="s">
        <v>308</v>
      </c>
      <c r="D221" s="115" t="s">
        <v>323</v>
      </c>
      <c r="E221" s="115" t="s">
        <v>784</v>
      </c>
      <c r="F221" s="115"/>
      <c r="G221" s="114">
        <f>G222</f>
        <v>500</v>
      </c>
      <c r="H221" s="114">
        <f>H222</f>
        <v>500</v>
      </c>
      <c r="I221" s="114">
        <f>I222</f>
        <v>500</v>
      </c>
    </row>
    <row r="222" spans="1:9" ht="15">
      <c r="A222" s="291" t="s">
        <v>489</v>
      </c>
      <c r="B222" s="115" t="s">
        <v>479</v>
      </c>
      <c r="C222" s="115" t="s">
        <v>308</v>
      </c>
      <c r="D222" s="115" t="s">
        <v>323</v>
      </c>
      <c r="E222" s="115" t="s">
        <v>784</v>
      </c>
      <c r="F222" s="115" t="s">
        <v>487</v>
      </c>
      <c r="G222" s="114">
        <v>500</v>
      </c>
      <c r="H222" s="289">
        <v>500</v>
      </c>
      <c r="I222" s="289">
        <v>500</v>
      </c>
    </row>
    <row r="223" spans="1:9" ht="45">
      <c r="A223" s="172" t="s">
        <v>783</v>
      </c>
      <c r="B223" s="115" t="s">
        <v>479</v>
      </c>
      <c r="C223" s="115" t="s">
        <v>308</v>
      </c>
      <c r="D223" s="115" t="s">
        <v>323</v>
      </c>
      <c r="E223" s="115" t="s">
        <v>782</v>
      </c>
      <c r="F223" s="115"/>
      <c r="G223" s="114">
        <f>G224</f>
        <v>2351.5</v>
      </c>
      <c r="H223" s="114">
        <f>H224</f>
        <v>1500</v>
      </c>
      <c r="I223" s="114">
        <f>I224</f>
        <v>1500</v>
      </c>
    </row>
    <row r="224" spans="1:9" ht="30">
      <c r="A224" s="324" t="s">
        <v>219</v>
      </c>
      <c r="B224" s="115" t="s">
        <v>479</v>
      </c>
      <c r="C224" s="115" t="s">
        <v>308</v>
      </c>
      <c r="D224" s="115" t="s">
        <v>323</v>
      </c>
      <c r="E224" s="115" t="s">
        <v>782</v>
      </c>
      <c r="F224" s="115" t="s">
        <v>491</v>
      </c>
      <c r="G224" s="114">
        <v>2351.5</v>
      </c>
      <c r="H224" s="289">
        <v>1500</v>
      </c>
      <c r="I224" s="289">
        <v>1500</v>
      </c>
    </row>
    <row r="225" spans="1:9" ht="15">
      <c r="A225" s="291" t="s">
        <v>481</v>
      </c>
      <c r="B225" s="115" t="s">
        <v>479</v>
      </c>
      <c r="C225" s="115" t="s">
        <v>308</v>
      </c>
      <c r="D225" s="115" t="s">
        <v>478</v>
      </c>
      <c r="E225" s="115"/>
      <c r="F225" s="115"/>
      <c r="G225" s="114">
        <f>G226</f>
        <v>3836</v>
      </c>
      <c r="H225" s="114">
        <f>H226</f>
        <v>4062.324</v>
      </c>
      <c r="I225" s="114">
        <f>I226</f>
        <v>3500</v>
      </c>
    </row>
    <row r="226" spans="1:9" ht="30">
      <c r="A226" s="291" t="s">
        <v>480</v>
      </c>
      <c r="B226" s="115" t="s">
        <v>479</v>
      </c>
      <c r="C226" s="115" t="s">
        <v>308</v>
      </c>
      <c r="D226" s="115" t="s">
        <v>478</v>
      </c>
      <c r="E226" s="115" t="s">
        <v>477</v>
      </c>
      <c r="F226" s="115"/>
      <c r="G226" s="114">
        <f>G227</f>
        <v>3836</v>
      </c>
      <c r="H226" s="114">
        <f>H227</f>
        <v>4062.324</v>
      </c>
      <c r="I226" s="114">
        <f>I227</f>
        <v>3500</v>
      </c>
    </row>
    <row r="227" spans="1:9" ht="60" customHeight="1">
      <c r="A227" s="172" t="s">
        <v>255</v>
      </c>
      <c r="B227" s="115" t="s">
        <v>479</v>
      </c>
      <c r="C227" s="115" t="s">
        <v>308</v>
      </c>
      <c r="D227" s="115" t="s">
        <v>478</v>
      </c>
      <c r="E227" s="115" t="s">
        <v>477</v>
      </c>
      <c r="F227" s="115" t="s">
        <v>253</v>
      </c>
      <c r="G227" s="114">
        <v>3836</v>
      </c>
      <c r="H227" s="289">
        <f>G227*105.9/100</f>
        <v>4062.324</v>
      </c>
      <c r="I227" s="289">
        <v>3500</v>
      </c>
    </row>
    <row r="228" spans="1:9" ht="59.25" customHeight="1">
      <c r="A228" s="323" t="s">
        <v>476</v>
      </c>
      <c r="B228" s="322" t="s">
        <v>465</v>
      </c>
      <c r="C228" s="321"/>
      <c r="D228" s="321"/>
      <c r="E228" s="320"/>
      <c r="F228" s="319"/>
      <c r="G228" s="120">
        <f>G229+G239</f>
        <v>10467</v>
      </c>
      <c r="H228" s="120">
        <f>H229+H239</f>
        <v>11475.475999999999</v>
      </c>
      <c r="I228" s="120">
        <f>I229+I239</f>
        <v>12046.200752</v>
      </c>
    </row>
    <row r="229" spans="1:9" ht="24" customHeight="1">
      <c r="A229" s="172" t="s">
        <v>288</v>
      </c>
      <c r="B229" s="151" t="s">
        <v>465</v>
      </c>
      <c r="C229" s="115" t="s">
        <v>285</v>
      </c>
      <c r="D229" s="115"/>
      <c r="E229" s="115"/>
      <c r="F229" s="124"/>
      <c r="G229" s="114">
        <f>G230</f>
        <v>10364</v>
      </c>
      <c r="H229" s="114">
        <f>H230</f>
        <v>10975.475999999999</v>
      </c>
      <c r="I229" s="114">
        <f>I230</f>
        <v>11546.200752</v>
      </c>
    </row>
    <row r="230" spans="1:9" ht="21" customHeight="1">
      <c r="A230" s="172" t="s">
        <v>475</v>
      </c>
      <c r="B230" s="115" t="s">
        <v>465</v>
      </c>
      <c r="C230" s="115" t="s">
        <v>285</v>
      </c>
      <c r="D230" s="115" t="s">
        <v>472</v>
      </c>
      <c r="E230" s="115"/>
      <c r="F230" s="124"/>
      <c r="G230" s="114">
        <f>G231</f>
        <v>10364</v>
      </c>
      <c r="H230" s="114">
        <f>H231</f>
        <v>10975.475999999999</v>
      </c>
      <c r="I230" s="114">
        <f>I231</f>
        <v>11546.200752</v>
      </c>
    </row>
    <row r="231" spans="1:9" ht="30" customHeight="1">
      <c r="A231" s="318" t="s">
        <v>474</v>
      </c>
      <c r="B231" s="115" t="s">
        <v>465</v>
      </c>
      <c r="C231" s="115" t="s">
        <v>285</v>
      </c>
      <c r="D231" s="115" t="s">
        <v>472</v>
      </c>
      <c r="E231" s="302" t="s">
        <v>473</v>
      </c>
      <c r="F231" s="300"/>
      <c r="G231" s="114">
        <f>G232</f>
        <v>10364</v>
      </c>
      <c r="H231" s="114">
        <f>H232</f>
        <v>10975.475999999999</v>
      </c>
      <c r="I231" s="114">
        <f>I232</f>
        <v>11546.200752</v>
      </c>
    </row>
    <row r="232" spans="1:9" ht="30" customHeight="1">
      <c r="A232" s="318" t="s">
        <v>781</v>
      </c>
      <c r="B232" s="115" t="s">
        <v>465</v>
      </c>
      <c r="C232" s="115" t="s">
        <v>285</v>
      </c>
      <c r="D232" s="115" t="s">
        <v>472</v>
      </c>
      <c r="E232" s="302" t="s">
        <v>471</v>
      </c>
      <c r="F232" s="300"/>
      <c r="G232" s="114">
        <f>G233+G234+G235+G236+G237+G238</f>
        <v>10364</v>
      </c>
      <c r="H232" s="114">
        <f>H233+H234+H235+H236+H237+H238</f>
        <v>10975.475999999999</v>
      </c>
      <c r="I232" s="114">
        <f>I233+I234+I235+I236+I237+I238</f>
        <v>11546.200752</v>
      </c>
    </row>
    <row r="233" spans="1:9" ht="30" customHeight="1">
      <c r="A233" s="290" t="s">
        <v>198</v>
      </c>
      <c r="B233" s="115" t="s">
        <v>465</v>
      </c>
      <c r="C233" s="115" t="s">
        <v>285</v>
      </c>
      <c r="D233" s="115" t="s">
        <v>472</v>
      </c>
      <c r="E233" s="115" t="s">
        <v>471</v>
      </c>
      <c r="F233" s="118" t="s">
        <v>197</v>
      </c>
      <c r="G233" s="114">
        <v>4707</v>
      </c>
      <c r="H233" s="312">
        <f>G233*105.9/100</f>
        <v>4984.713000000001</v>
      </c>
      <c r="I233" s="312">
        <f>H233*105.2/100</f>
        <v>5243.918076000001</v>
      </c>
    </row>
    <row r="234" spans="1:9" ht="30" customHeight="1">
      <c r="A234" s="290" t="s">
        <v>224</v>
      </c>
      <c r="B234" s="115" t="s">
        <v>465</v>
      </c>
      <c r="C234" s="115" t="s">
        <v>285</v>
      </c>
      <c r="D234" s="115" t="s">
        <v>472</v>
      </c>
      <c r="E234" s="115" t="s">
        <v>471</v>
      </c>
      <c r="F234" s="118" t="s">
        <v>223</v>
      </c>
      <c r="G234" s="114">
        <v>0</v>
      </c>
      <c r="H234" s="312">
        <f>G234*105.9/100</f>
        <v>0</v>
      </c>
      <c r="I234" s="312">
        <f>H234*105.2/100</f>
        <v>0</v>
      </c>
    </row>
    <row r="235" spans="1:9" ht="30" customHeight="1">
      <c r="A235" s="290" t="s">
        <v>196</v>
      </c>
      <c r="B235" s="115" t="s">
        <v>465</v>
      </c>
      <c r="C235" s="115" t="s">
        <v>285</v>
      </c>
      <c r="D235" s="115" t="s">
        <v>472</v>
      </c>
      <c r="E235" s="115" t="s">
        <v>471</v>
      </c>
      <c r="F235" s="118" t="s">
        <v>191</v>
      </c>
      <c r="G235" s="114">
        <v>80</v>
      </c>
      <c r="H235" s="312">
        <f>G235*105.9/100</f>
        <v>84.72</v>
      </c>
      <c r="I235" s="312">
        <f>H235*105.2/100</f>
        <v>89.12544</v>
      </c>
    </row>
    <row r="236" spans="1:9" ht="30" customHeight="1">
      <c r="A236" s="117" t="s">
        <v>219</v>
      </c>
      <c r="B236" s="115" t="s">
        <v>465</v>
      </c>
      <c r="C236" s="115" t="s">
        <v>285</v>
      </c>
      <c r="D236" s="115" t="s">
        <v>472</v>
      </c>
      <c r="E236" s="115" t="s">
        <v>471</v>
      </c>
      <c r="F236" s="118" t="s">
        <v>218</v>
      </c>
      <c r="G236" s="114">
        <v>5246</v>
      </c>
      <c r="H236" s="312">
        <f>G236*105.9/100</f>
        <v>5555.514</v>
      </c>
      <c r="I236" s="312">
        <f>H236*105.2/100</f>
        <v>5844.4007280000005</v>
      </c>
    </row>
    <row r="237" spans="1:9" ht="30" customHeight="1">
      <c r="A237" s="290" t="s">
        <v>222</v>
      </c>
      <c r="B237" s="115" t="s">
        <v>465</v>
      </c>
      <c r="C237" s="115" t="s">
        <v>285</v>
      </c>
      <c r="D237" s="115" t="s">
        <v>472</v>
      </c>
      <c r="E237" s="115" t="s">
        <v>471</v>
      </c>
      <c r="F237" s="118" t="s">
        <v>221</v>
      </c>
      <c r="G237" s="114">
        <v>320</v>
      </c>
      <c r="H237" s="312">
        <f>G237*105.9/100</f>
        <v>338.88</v>
      </c>
      <c r="I237" s="312">
        <f>H237*105.2/100</f>
        <v>356.50176</v>
      </c>
    </row>
    <row r="238" spans="1:9" ht="30" customHeight="1">
      <c r="A238" s="290" t="s">
        <v>217</v>
      </c>
      <c r="B238" s="115" t="s">
        <v>465</v>
      </c>
      <c r="C238" s="115" t="s">
        <v>285</v>
      </c>
      <c r="D238" s="115" t="s">
        <v>472</v>
      </c>
      <c r="E238" s="115" t="s">
        <v>471</v>
      </c>
      <c r="F238" s="118" t="s">
        <v>215</v>
      </c>
      <c r="G238" s="114">
        <v>11</v>
      </c>
      <c r="H238" s="312">
        <f>G238*105.9/100</f>
        <v>11.649000000000001</v>
      </c>
      <c r="I238" s="312">
        <f>H238*105.2/100</f>
        <v>12.254748000000001</v>
      </c>
    </row>
    <row r="239" spans="1:9" ht="17.25" customHeight="1">
      <c r="A239" s="172" t="s">
        <v>470</v>
      </c>
      <c r="B239" s="115" t="s">
        <v>465</v>
      </c>
      <c r="C239" s="115" t="s">
        <v>464</v>
      </c>
      <c r="D239" s="115"/>
      <c r="E239" s="115"/>
      <c r="F239" s="124"/>
      <c r="G239" s="114">
        <f>G240</f>
        <v>103</v>
      </c>
      <c r="H239" s="114">
        <f>H240</f>
        <v>500</v>
      </c>
      <c r="I239" s="114">
        <f>I240</f>
        <v>500</v>
      </c>
    </row>
    <row r="240" spans="1:9" ht="18.75" customHeight="1">
      <c r="A240" s="172" t="s">
        <v>469</v>
      </c>
      <c r="B240" s="115" t="s">
        <v>465</v>
      </c>
      <c r="C240" s="115" t="s">
        <v>464</v>
      </c>
      <c r="D240" s="115" t="s">
        <v>463</v>
      </c>
      <c r="E240" s="115"/>
      <c r="F240" s="124"/>
      <c r="G240" s="114">
        <f>G241</f>
        <v>103</v>
      </c>
      <c r="H240" s="114">
        <f>H241</f>
        <v>500</v>
      </c>
      <c r="I240" s="114">
        <f>I241</f>
        <v>500</v>
      </c>
    </row>
    <row r="241" spans="1:9" ht="22.5" customHeight="1">
      <c r="A241" s="172" t="s">
        <v>469</v>
      </c>
      <c r="B241" s="115" t="s">
        <v>465</v>
      </c>
      <c r="C241" s="115" t="s">
        <v>464</v>
      </c>
      <c r="D241" s="115" t="s">
        <v>463</v>
      </c>
      <c r="E241" s="115"/>
      <c r="F241" s="124"/>
      <c r="G241" s="114">
        <f>G242</f>
        <v>103</v>
      </c>
      <c r="H241" s="114">
        <f>H242</f>
        <v>500</v>
      </c>
      <c r="I241" s="114">
        <f>I242</f>
        <v>500</v>
      </c>
    </row>
    <row r="242" spans="1:9" ht="22.5" customHeight="1">
      <c r="A242" s="172" t="s">
        <v>469</v>
      </c>
      <c r="B242" s="115" t="s">
        <v>465</v>
      </c>
      <c r="C242" s="115" t="s">
        <v>464</v>
      </c>
      <c r="D242" s="115" t="s">
        <v>463</v>
      </c>
      <c r="E242" s="317" t="s">
        <v>467</v>
      </c>
      <c r="F242" s="124"/>
      <c r="G242" s="114">
        <f>G243</f>
        <v>103</v>
      </c>
      <c r="H242" s="114">
        <f>H243</f>
        <v>500</v>
      </c>
      <c r="I242" s="114">
        <f>I243</f>
        <v>500</v>
      </c>
    </row>
    <row r="243" spans="1:9" ht="30" customHeight="1">
      <c r="A243" s="291" t="s">
        <v>780</v>
      </c>
      <c r="B243" s="115" t="s">
        <v>465</v>
      </c>
      <c r="C243" s="115" t="s">
        <v>464</v>
      </c>
      <c r="D243" s="115" t="s">
        <v>463</v>
      </c>
      <c r="E243" s="317" t="s">
        <v>462</v>
      </c>
      <c r="F243" s="124"/>
      <c r="G243" s="114">
        <f>G244</f>
        <v>103</v>
      </c>
      <c r="H243" s="114">
        <f>H244</f>
        <v>500</v>
      </c>
      <c r="I243" s="114">
        <f>I244</f>
        <v>500</v>
      </c>
    </row>
    <row r="244" spans="1:9" ht="30" customHeight="1">
      <c r="A244" s="117" t="s">
        <v>219</v>
      </c>
      <c r="B244" s="115" t="s">
        <v>465</v>
      </c>
      <c r="C244" s="115" t="s">
        <v>464</v>
      </c>
      <c r="D244" s="115" t="s">
        <v>463</v>
      </c>
      <c r="E244" s="317" t="s">
        <v>462</v>
      </c>
      <c r="F244" s="124" t="s">
        <v>218</v>
      </c>
      <c r="G244" s="114">
        <v>103</v>
      </c>
      <c r="H244" s="312">
        <v>500</v>
      </c>
      <c r="I244" s="312">
        <v>500</v>
      </c>
    </row>
    <row r="245" spans="1:9" ht="43.5" customHeight="1">
      <c r="A245" s="123" t="s">
        <v>461</v>
      </c>
      <c r="B245" s="122" t="s">
        <v>445</v>
      </c>
      <c r="C245" s="121"/>
      <c r="D245" s="121"/>
      <c r="E245" s="121"/>
      <c r="F245" s="150"/>
      <c r="G245" s="120">
        <f>G246+G251</f>
        <v>16309</v>
      </c>
      <c r="H245" s="120">
        <f>H246+H251</f>
        <v>16690.833000000002</v>
      </c>
      <c r="I245" s="120">
        <f>I246+I251</f>
        <v>17057.743137600002</v>
      </c>
    </row>
    <row r="246" spans="1:9" ht="22.5" customHeight="1">
      <c r="A246" s="172" t="s">
        <v>270</v>
      </c>
      <c r="B246" s="115" t="s">
        <v>445</v>
      </c>
      <c r="C246" s="115" t="s">
        <v>266</v>
      </c>
      <c r="D246" s="115"/>
      <c r="E246" s="115"/>
      <c r="F246" s="124"/>
      <c r="G246" s="114">
        <f>G247</f>
        <v>5518</v>
      </c>
      <c r="H246" s="114">
        <f>H247</f>
        <v>5843.562000000001</v>
      </c>
      <c r="I246" s="114">
        <f>I247</f>
        <v>6147.427224000001</v>
      </c>
    </row>
    <row r="247" spans="1:9" ht="22.5" customHeight="1">
      <c r="A247" s="172" t="s">
        <v>269</v>
      </c>
      <c r="B247" s="115" t="s">
        <v>445</v>
      </c>
      <c r="C247" s="115" t="s">
        <v>266</v>
      </c>
      <c r="D247" s="115" t="s">
        <v>265</v>
      </c>
      <c r="E247" s="115"/>
      <c r="F247" s="124"/>
      <c r="G247" s="114">
        <f>G248</f>
        <v>5518</v>
      </c>
      <c r="H247" s="114">
        <f>H248</f>
        <v>5843.562000000001</v>
      </c>
      <c r="I247" s="114">
        <f>I248</f>
        <v>6147.427224000001</v>
      </c>
    </row>
    <row r="248" spans="1:9" ht="24" customHeight="1">
      <c r="A248" s="172" t="s">
        <v>268</v>
      </c>
      <c r="B248" s="115" t="s">
        <v>445</v>
      </c>
      <c r="C248" s="115" t="s">
        <v>266</v>
      </c>
      <c r="D248" s="115" t="s">
        <v>265</v>
      </c>
      <c r="E248" s="115" t="s">
        <v>267</v>
      </c>
      <c r="F248" s="124"/>
      <c r="G248" s="114">
        <f>G249</f>
        <v>5518</v>
      </c>
      <c r="H248" s="114">
        <f>H249</f>
        <v>5843.562000000001</v>
      </c>
      <c r="I248" s="114">
        <f>I249</f>
        <v>6147.427224000001</v>
      </c>
    </row>
    <row r="249" spans="1:9" ht="36.75" customHeight="1">
      <c r="A249" s="125" t="s">
        <v>220</v>
      </c>
      <c r="B249" s="115" t="s">
        <v>445</v>
      </c>
      <c r="C249" s="115" t="s">
        <v>266</v>
      </c>
      <c r="D249" s="115" t="s">
        <v>265</v>
      </c>
      <c r="E249" s="115" t="s">
        <v>264</v>
      </c>
      <c r="F249" s="124"/>
      <c r="G249" s="114">
        <f>G250</f>
        <v>5518</v>
      </c>
      <c r="H249" s="114">
        <f>H250</f>
        <v>5843.562000000001</v>
      </c>
      <c r="I249" s="114">
        <f>I250</f>
        <v>6147.427224000001</v>
      </c>
    </row>
    <row r="250" spans="1:9" ht="63">
      <c r="A250" s="294" t="s">
        <v>255</v>
      </c>
      <c r="B250" s="115" t="s">
        <v>445</v>
      </c>
      <c r="C250" s="115" t="s">
        <v>266</v>
      </c>
      <c r="D250" s="115" t="s">
        <v>265</v>
      </c>
      <c r="E250" s="115" t="s">
        <v>264</v>
      </c>
      <c r="F250" s="124" t="s">
        <v>253</v>
      </c>
      <c r="G250" s="114">
        <f>5518</f>
        <v>5518</v>
      </c>
      <c r="H250" s="312">
        <f>G250*105.9/100</f>
        <v>5843.562000000001</v>
      </c>
      <c r="I250" s="312">
        <f>H250*105.2/100</f>
        <v>6147.427224000001</v>
      </c>
    </row>
    <row r="251" spans="1:9" ht="20.25" customHeight="1">
      <c r="A251" s="172" t="s">
        <v>304</v>
      </c>
      <c r="B251" s="115" t="s">
        <v>445</v>
      </c>
      <c r="C251" s="115" t="s">
        <v>292</v>
      </c>
      <c r="D251" s="115"/>
      <c r="E251" s="115"/>
      <c r="F251" s="124"/>
      <c r="G251" s="114">
        <f>G252+G258</f>
        <v>10791</v>
      </c>
      <c r="H251" s="114">
        <f>H252+H258</f>
        <v>10847.271</v>
      </c>
      <c r="I251" s="114">
        <f>I252+I258</f>
        <v>10910.3159136</v>
      </c>
    </row>
    <row r="252" spans="1:9" ht="22.5" customHeight="1">
      <c r="A252" s="172" t="s">
        <v>239</v>
      </c>
      <c r="B252" s="115" t="s">
        <v>445</v>
      </c>
      <c r="C252" s="115" t="s">
        <v>292</v>
      </c>
      <c r="D252" s="115" t="s">
        <v>291</v>
      </c>
      <c r="E252" s="115" t="s">
        <v>238</v>
      </c>
      <c r="F252" s="124"/>
      <c r="G252" s="114">
        <f>G253+G256</f>
        <v>6922</v>
      </c>
      <c r="H252" s="114">
        <f>H253+H256</f>
        <v>6750</v>
      </c>
      <c r="I252" s="114">
        <f>I253+I256</f>
        <v>6700</v>
      </c>
    </row>
    <row r="253" spans="1:9" ht="30">
      <c r="A253" s="117" t="s">
        <v>303</v>
      </c>
      <c r="B253" s="115" t="s">
        <v>445</v>
      </c>
      <c r="C253" s="115" t="s">
        <v>292</v>
      </c>
      <c r="D253" s="115" t="s">
        <v>291</v>
      </c>
      <c r="E253" s="115" t="s">
        <v>302</v>
      </c>
      <c r="F253" s="124"/>
      <c r="G253" s="114">
        <f>G254</f>
        <v>6872</v>
      </c>
      <c r="H253" s="114">
        <f>H254</f>
        <v>6700</v>
      </c>
      <c r="I253" s="114">
        <f>I254</f>
        <v>6700</v>
      </c>
    </row>
    <row r="254" spans="1:9" ht="30" customHeight="1">
      <c r="A254" s="117" t="s">
        <v>219</v>
      </c>
      <c r="B254" s="115" t="s">
        <v>445</v>
      </c>
      <c r="C254" s="115" t="s">
        <v>292</v>
      </c>
      <c r="D254" s="115" t="s">
        <v>291</v>
      </c>
      <c r="E254" s="115" t="s">
        <v>764</v>
      </c>
      <c r="F254" s="124" t="s">
        <v>218</v>
      </c>
      <c r="G254" s="114">
        <v>6872</v>
      </c>
      <c r="H254" s="312">
        <v>6700</v>
      </c>
      <c r="I254" s="312">
        <v>6700</v>
      </c>
    </row>
    <row r="255" spans="1:9" ht="30" customHeight="1">
      <c r="A255" s="117" t="s">
        <v>229</v>
      </c>
      <c r="B255" s="115" t="s">
        <v>445</v>
      </c>
      <c r="C255" s="115" t="s">
        <v>292</v>
      </c>
      <c r="D255" s="115" t="s">
        <v>291</v>
      </c>
      <c r="E255" s="115" t="s">
        <v>764</v>
      </c>
      <c r="F255" s="124" t="s">
        <v>226</v>
      </c>
      <c r="G255" s="114"/>
      <c r="H255" s="312"/>
      <c r="I255" s="312"/>
    </row>
    <row r="256" spans="1:9" ht="49.5" customHeight="1">
      <c r="A256" s="117" t="s">
        <v>779</v>
      </c>
      <c r="B256" s="115" t="s">
        <v>445</v>
      </c>
      <c r="C256" s="115" t="s">
        <v>292</v>
      </c>
      <c r="D256" s="115" t="s">
        <v>291</v>
      </c>
      <c r="E256" s="115" t="s">
        <v>456</v>
      </c>
      <c r="F256" s="124"/>
      <c r="G256" s="114">
        <f>G257</f>
        <v>50</v>
      </c>
      <c r="H256" s="114">
        <f>H257</f>
        <v>50</v>
      </c>
      <c r="I256" s="114">
        <f>I257</f>
        <v>0</v>
      </c>
    </row>
    <row r="257" spans="1:9" ht="30" customHeight="1">
      <c r="A257" s="117" t="s">
        <v>219</v>
      </c>
      <c r="B257" s="115" t="s">
        <v>445</v>
      </c>
      <c r="C257" s="115" t="s">
        <v>292</v>
      </c>
      <c r="D257" s="115" t="s">
        <v>291</v>
      </c>
      <c r="E257" s="115" t="s">
        <v>455</v>
      </c>
      <c r="F257" s="124" t="s">
        <v>218</v>
      </c>
      <c r="G257" s="114">
        <v>50</v>
      </c>
      <c r="H257" s="289">
        <v>50</v>
      </c>
      <c r="I257" s="289">
        <v>0</v>
      </c>
    </row>
    <row r="258" spans="1:9" ht="30" customHeight="1">
      <c r="A258" s="117" t="s">
        <v>447</v>
      </c>
      <c r="B258" s="115" t="s">
        <v>445</v>
      </c>
      <c r="C258" s="115" t="s">
        <v>292</v>
      </c>
      <c r="D258" s="115" t="s">
        <v>444</v>
      </c>
      <c r="E258" s="115"/>
      <c r="F258" s="124"/>
      <c r="G258" s="114">
        <f>G259+G266</f>
        <v>3869</v>
      </c>
      <c r="H258" s="114">
        <f>H259+H266</f>
        <v>4097.271000000001</v>
      </c>
      <c r="I258" s="114">
        <f>I259+I266</f>
        <v>4210.3159135999995</v>
      </c>
    </row>
    <row r="259" spans="1:9" ht="63.75" customHeight="1">
      <c r="A259" s="308" t="s">
        <v>380</v>
      </c>
      <c r="B259" s="115" t="s">
        <v>445</v>
      </c>
      <c r="C259" s="115" t="s">
        <v>292</v>
      </c>
      <c r="D259" s="115" t="s">
        <v>444</v>
      </c>
      <c r="E259" s="115" t="s">
        <v>205</v>
      </c>
      <c r="F259" s="124"/>
      <c r="G259" s="114">
        <f>G260</f>
        <v>1926</v>
      </c>
      <c r="H259" s="114">
        <f>H260</f>
        <v>2039.6340000000002</v>
      </c>
      <c r="I259" s="114">
        <f>I260</f>
        <v>2145.694968</v>
      </c>
    </row>
    <row r="260" spans="1:9" ht="23.25" customHeight="1">
      <c r="A260" s="291" t="s">
        <v>204</v>
      </c>
      <c r="B260" s="115" t="s">
        <v>445</v>
      </c>
      <c r="C260" s="115" t="s">
        <v>292</v>
      </c>
      <c r="D260" s="115" t="s">
        <v>444</v>
      </c>
      <c r="E260" s="115" t="s">
        <v>203</v>
      </c>
      <c r="F260" s="124"/>
      <c r="G260" s="114">
        <f>SUM(G261:G265)</f>
        <v>1926</v>
      </c>
      <c r="H260" s="114">
        <f>SUM(H261:H265)</f>
        <v>2039.6340000000002</v>
      </c>
      <c r="I260" s="114">
        <f>SUM(I261:I265)</f>
        <v>2145.694968</v>
      </c>
    </row>
    <row r="261" spans="1:9" ht="23.25" customHeight="1">
      <c r="A261" s="290" t="s">
        <v>198</v>
      </c>
      <c r="B261" s="115" t="s">
        <v>445</v>
      </c>
      <c r="C261" s="115" t="s">
        <v>292</v>
      </c>
      <c r="D261" s="115" t="s">
        <v>444</v>
      </c>
      <c r="E261" s="115" t="s">
        <v>203</v>
      </c>
      <c r="F261" s="118" t="s">
        <v>202</v>
      </c>
      <c r="G261" s="114">
        <v>1693</v>
      </c>
      <c r="H261" s="312">
        <f>G261*105.9/100</f>
        <v>1792.8870000000002</v>
      </c>
      <c r="I261" s="312">
        <f>H261*105.2/100</f>
        <v>1886.117124</v>
      </c>
    </row>
    <row r="262" spans="1:9" ht="23.25" customHeight="1">
      <c r="A262" s="290" t="s">
        <v>224</v>
      </c>
      <c r="B262" s="115" t="s">
        <v>445</v>
      </c>
      <c r="C262" s="115" t="s">
        <v>292</v>
      </c>
      <c r="D262" s="115" t="s">
        <v>444</v>
      </c>
      <c r="E262" s="115" t="s">
        <v>203</v>
      </c>
      <c r="F262" s="118" t="s">
        <v>223</v>
      </c>
      <c r="G262" s="114"/>
      <c r="H262" s="312"/>
      <c r="I262" s="312"/>
    </row>
    <row r="263" spans="1:9" ht="33" customHeight="1">
      <c r="A263" s="117" t="s">
        <v>219</v>
      </c>
      <c r="B263" s="115" t="s">
        <v>445</v>
      </c>
      <c r="C263" s="115" t="s">
        <v>292</v>
      </c>
      <c r="D263" s="115" t="s">
        <v>444</v>
      </c>
      <c r="E263" s="115" t="s">
        <v>203</v>
      </c>
      <c r="F263" s="118" t="s">
        <v>218</v>
      </c>
      <c r="G263" s="114">
        <v>183</v>
      </c>
      <c r="H263" s="312">
        <f>G263*105.9/100</f>
        <v>193.797</v>
      </c>
      <c r="I263" s="312">
        <f>H263*105.2/100</f>
        <v>203.874444</v>
      </c>
    </row>
    <row r="264" spans="1:9" ht="23.25" customHeight="1">
      <c r="A264" s="290" t="s">
        <v>222</v>
      </c>
      <c r="B264" s="115" t="s">
        <v>445</v>
      </c>
      <c r="C264" s="115" t="s">
        <v>292</v>
      </c>
      <c r="D264" s="115" t="s">
        <v>444</v>
      </c>
      <c r="E264" s="115" t="s">
        <v>203</v>
      </c>
      <c r="F264" s="118" t="s">
        <v>221</v>
      </c>
      <c r="G264" s="114">
        <v>50</v>
      </c>
      <c r="H264" s="312">
        <f>G264*105.9/100</f>
        <v>52.95</v>
      </c>
      <c r="I264" s="312">
        <f>H264*105.2/100</f>
        <v>55.7034</v>
      </c>
    </row>
    <row r="265" spans="1:9" ht="33.75" customHeight="1">
      <c r="A265" s="290" t="s">
        <v>217</v>
      </c>
      <c r="B265" s="115" t="s">
        <v>445</v>
      </c>
      <c r="C265" s="115" t="s">
        <v>292</v>
      </c>
      <c r="D265" s="115" t="s">
        <v>444</v>
      </c>
      <c r="E265" s="115" t="s">
        <v>203</v>
      </c>
      <c r="F265" s="118" t="s">
        <v>215</v>
      </c>
      <c r="G265" s="114">
        <v>0</v>
      </c>
      <c r="H265" s="312">
        <f>G265*105.9/100</f>
        <v>0</v>
      </c>
      <c r="I265" s="312">
        <f>H265*105.2/100</f>
        <v>0</v>
      </c>
    </row>
    <row r="266" spans="1:9" ht="91.5" customHeight="1">
      <c r="A266" s="117" t="s">
        <v>201</v>
      </c>
      <c r="B266" s="115" t="s">
        <v>445</v>
      </c>
      <c r="C266" s="115" t="s">
        <v>292</v>
      </c>
      <c r="D266" s="115" t="s">
        <v>444</v>
      </c>
      <c r="E266" s="115" t="s">
        <v>446</v>
      </c>
      <c r="F266" s="124"/>
      <c r="G266" s="114">
        <f>G267</f>
        <v>1943</v>
      </c>
      <c r="H266" s="114">
        <f>H267</f>
        <v>2057.6370000000006</v>
      </c>
      <c r="I266" s="114">
        <f>I267</f>
        <v>2064.6209456</v>
      </c>
    </row>
    <row r="267" spans="1:9" ht="33" customHeight="1">
      <c r="A267" s="172" t="s">
        <v>199</v>
      </c>
      <c r="B267" s="115" t="s">
        <v>445</v>
      </c>
      <c r="C267" s="115" t="s">
        <v>292</v>
      </c>
      <c r="D267" s="115" t="s">
        <v>444</v>
      </c>
      <c r="E267" s="115" t="s">
        <v>192</v>
      </c>
      <c r="F267" s="124"/>
      <c r="G267" s="114">
        <f>SUM(G268:G272)</f>
        <v>1943</v>
      </c>
      <c r="H267" s="114">
        <f>SUM(H268:H272)</f>
        <v>2057.6370000000006</v>
      </c>
      <c r="I267" s="114">
        <f>SUM(I268:I272)</f>
        <v>2064.6209456</v>
      </c>
    </row>
    <row r="268" spans="1:9" ht="24" customHeight="1">
      <c r="A268" s="290" t="s">
        <v>198</v>
      </c>
      <c r="B268" s="115" t="s">
        <v>445</v>
      </c>
      <c r="C268" s="115" t="s">
        <v>292</v>
      </c>
      <c r="D268" s="115" t="s">
        <v>444</v>
      </c>
      <c r="E268" s="115" t="s">
        <v>192</v>
      </c>
      <c r="F268" s="118" t="s">
        <v>197</v>
      </c>
      <c r="G268" s="114">
        <v>1557</v>
      </c>
      <c r="H268" s="312">
        <f>G268*105.9/100</f>
        <v>1648.8630000000003</v>
      </c>
      <c r="I268" s="312">
        <f>H268*105.2/100</f>
        <v>1734.6038760000004</v>
      </c>
    </row>
    <row r="269" spans="1:9" ht="33" customHeight="1">
      <c r="A269" s="290" t="s">
        <v>196</v>
      </c>
      <c r="B269" s="115" t="s">
        <v>445</v>
      </c>
      <c r="C269" s="115" t="s">
        <v>292</v>
      </c>
      <c r="D269" s="115" t="s">
        <v>444</v>
      </c>
      <c r="E269" s="115" t="s">
        <v>192</v>
      </c>
      <c r="F269" s="118" t="s">
        <v>191</v>
      </c>
      <c r="G269" s="114">
        <v>77</v>
      </c>
      <c r="H269" s="312">
        <f>G269*105.9/100</f>
        <v>81.543</v>
      </c>
      <c r="I269" s="312">
        <f>H269*105.2/100</f>
        <v>85.78323600000002</v>
      </c>
    </row>
    <row r="270" spans="1:9" ht="33" customHeight="1">
      <c r="A270" s="117" t="s">
        <v>219</v>
      </c>
      <c r="B270" s="115" t="s">
        <v>445</v>
      </c>
      <c r="C270" s="115" t="s">
        <v>292</v>
      </c>
      <c r="D270" s="115" t="s">
        <v>444</v>
      </c>
      <c r="E270" s="115" t="s">
        <v>192</v>
      </c>
      <c r="F270" s="118" t="s">
        <v>218</v>
      </c>
      <c r="G270" s="114">
        <v>293.8</v>
      </c>
      <c r="H270" s="312">
        <f>G270*105.9/100</f>
        <v>311.1342</v>
      </c>
      <c r="I270" s="312">
        <v>227.3</v>
      </c>
    </row>
    <row r="271" spans="1:9" ht="30.75" customHeight="1">
      <c r="A271" s="290" t="s">
        <v>222</v>
      </c>
      <c r="B271" s="115" t="s">
        <v>445</v>
      </c>
      <c r="C271" s="115" t="s">
        <v>292</v>
      </c>
      <c r="D271" s="115" t="s">
        <v>444</v>
      </c>
      <c r="E271" s="115" t="s">
        <v>192</v>
      </c>
      <c r="F271" s="118" t="s">
        <v>221</v>
      </c>
      <c r="G271" s="114">
        <v>12</v>
      </c>
      <c r="H271" s="312">
        <f>G271*105.9/100</f>
        <v>12.708000000000002</v>
      </c>
      <c r="I271" s="312">
        <f>H271*105.2/100</f>
        <v>13.368816000000002</v>
      </c>
    </row>
    <row r="272" spans="1:9" ht="31.5">
      <c r="A272" s="290" t="s">
        <v>217</v>
      </c>
      <c r="B272" s="115" t="s">
        <v>445</v>
      </c>
      <c r="C272" s="115" t="s">
        <v>292</v>
      </c>
      <c r="D272" s="115" t="s">
        <v>444</v>
      </c>
      <c r="E272" s="115" t="s">
        <v>192</v>
      </c>
      <c r="F272" s="118" t="s">
        <v>215</v>
      </c>
      <c r="G272" s="114">
        <v>3.2</v>
      </c>
      <c r="H272" s="312">
        <f>G272*105.9/100</f>
        <v>3.3888000000000007</v>
      </c>
      <c r="I272" s="312">
        <f>H272*105.2/100</f>
        <v>3.565017600000001</v>
      </c>
    </row>
    <row r="273" spans="1:9" ht="60" customHeight="1">
      <c r="A273" s="123" t="s">
        <v>443</v>
      </c>
      <c r="B273" s="122" t="s">
        <v>428</v>
      </c>
      <c r="C273" s="121"/>
      <c r="D273" s="121"/>
      <c r="E273" s="121"/>
      <c r="F273" s="150"/>
      <c r="G273" s="120">
        <f>G274+G289</f>
        <v>11999</v>
      </c>
      <c r="H273" s="120">
        <f>H274+H289</f>
        <v>12703.961</v>
      </c>
      <c r="I273" s="120">
        <f>I274+I289</f>
        <v>13322.606971999998</v>
      </c>
    </row>
    <row r="274" spans="1:9" ht="36" customHeight="1">
      <c r="A274" s="117" t="s">
        <v>442</v>
      </c>
      <c r="B274" s="115" t="s">
        <v>428</v>
      </c>
      <c r="C274" s="115" t="s">
        <v>433</v>
      </c>
      <c r="D274" s="115"/>
      <c r="E274" s="115"/>
      <c r="F274" s="124"/>
      <c r="G274" s="114">
        <f>G275</f>
        <v>11681</v>
      </c>
      <c r="H274" s="114">
        <f>H275</f>
        <v>12367.198999999999</v>
      </c>
      <c r="I274" s="114">
        <f>I275</f>
        <v>12968.333347999998</v>
      </c>
    </row>
    <row r="275" spans="1:9" ht="45">
      <c r="A275" s="293" t="s">
        <v>441</v>
      </c>
      <c r="B275" s="115" t="s">
        <v>428</v>
      </c>
      <c r="C275" s="115" t="s">
        <v>433</v>
      </c>
      <c r="D275" s="115" t="s">
        <v>432</v>
      </c>
      <c r="E275" s="115"/>
      <c r="F275" s="124"/>
      <c r="G275" s="114">
        <f>G276+G283</f>
        <v>11681</v>
      </c>
      <c r="H275" s="114">
        <f>H276+H283</f>
        <v>12367.198999999999</v>
      </c>
      <c r="I275" s="114">
        <f>I276+I283</f>
        <v>12968.333347999998</v>
      </c>
    </row>
    <row r="276" spans="1:9" ht="23.25" customHeight="1">
      <c r="A276" s="172" t="s">
        <v>438</v>
      </c>
      <c r="B276" s="115" t="s">
        <v>428</v>
      </c>
      <c r="C276" s="115" t="s">
        <v>433</v>
      </c>
      <c r="D276" s="115" t="s">
        <v>432</v>
      </c>
      <c r="E276" s="115" t="s">
        <v>437</v>
      </c>
      <c r="F276" s="124"/>
      <c r="G276" s="114">
        <f>G277+G280+G278+G279+G281+G282</f>
        <v>11461</v>
      </c>
      <c r="H276" s="316">
        <f>H277+H278+H279+H280+H281+H282</f>
        <v>12137.198999999999</v>
      </c>
      <c r="I276" s="316">
        <f>I277+I280+I278+I279+I281+I282</f>
        <v>12768.333347999998</v>
      </c>
    </row>
    <row r="277" spans="1:9" ht="15.75">
      <c r="A277" s="290" t="s">
        <v>198</v>
      </c>
      <c r="B277" s="115" t="s">
        <v>428</v>
      </c>
      <c r="C277" s="115" t="s">
        <v>433</v>
      </c>
      <c r="D277" s="115" t="s">
        <v>432</v>
      </c>
      <c r="E277" s="115" t="s">
        <v>436</v>
      </c>
      <c r="F277" s="118" t="s">
        <v>197</v>
      </c>
      <c r="G277" s="114">
        <v>9117</v>
      </c>
      <c r="H277" s="312">
        <f>G277*105.9/100</f>
        <v>9654.903</v>
      </c>
      <c r="I277" s="312">
        <f>H277*105.2/100</f>
        <v>10156.957956</v>
      </c>
    </row>
    <row r="278" spans="1:9" ht="31.5">
      <c r="A278" s="290" t="s">
        <v>224</v>
      </c>
      <c r="B278" s="115" t="s">
        <v>428</v>
      </c>
      <c r="C278" s="115" t="s">
        <v>433</v>
      </c>
      <c r="D278" s="115" t="s">
        <v>432</v>
      </c>
      <c r="E278" s="115" t="s">
        <v>436</v>
      </c>
      <c r="F278" s="118" t="s">
        <v>379</v>
      </c>
      <c r="G278" s="114">
        <v>0</v>
      </c>
      <c r="H278" s="312">
        <f>G278*105.9/100</f>
        <v>0</v>
      </c>
      <c r="I278" s="312">
        <f>H278*105.2/100</f>
        <v>0</v>
      </c>
    </row>
    <row r="279" spans="1:9" ht="31.5">
      <c r="A279" s="290" t="s">
        <v>196</v>
      </c>
      <c r="B279" s="115" t="s">
        <v>428</v>
      </c>
      <c r="C279" s="115" t="s">
        <v>433</v>
      </c>
      <c r="D279" s="115" t="s">
        <v>432</v>
      </c>
      <c r="E279" s="115" t="s">
        <v>436</v>
      </c>
      <c r="F279" s="118" t="s">
        <v>191</v>
      </c>
      <c r="G279" s="114">
        <v>200</v>
      </c>
      <c r="H279" s="312">
        <f>G279*105.9/100</f>
        <v>211.8</v>
      </c>
      <c r="I279" s="312">
        <f>H279*105.2/100</f>
        <v>222.8136</v>
      </c>
    </row>
    <row r="280" spans="1:9" ht="30">
      <c r="A280" s="117" t="s">
        <v>219</v>
      </c>
      <c r="B280" s="115" t="s">
        <v>428</v>
      </c>
      <c r="C280" s="115" t="s">
        <v>433</v>
      </c>
      <c r="D280" s="115" t="s">
        <v>432</v>
      </c>
      <c r="E280" s="115" t="s">
        <v>436</v>
      </c>
      <c r="F280" s="118" t="s">
        <v>218</v>
      </c>
      <c r="G280" s="114">
        <v>2050</v>
      </c>
      <c r="H280" s="312">
        <f>G280*105.9/100</f>
        <v>2170.95</v>
      </c>
      <c r="I280" s="312">
        <f>H280*105.2/100</f>
        <v>2283.8394</v>
      </c>
    </row>
    <row r="281" spans="1:9" ht="31.5">
      <c r="A281" s="290" t="s">
        <v>222</v>
      </c>
      <c r="B281" s="115" t="s">
        <v>428</v>
      </c>
      <c r="C281" s="115" t="s">
        <v>433</v>
      </c>
      <c r="D281" s="115" t="s">
        <v>432</v>
      </c>
      <c r="E281" s="115" t="s">
        <v>436</v>
      </c>
      <c r="F281" s="118" t="s">
        <v>221</v>
      </c>
      <c r="G281" s="114">
        <v>91</v>
      </c>
      <c r="H281" s="312">
        <f>G281*105.9/100</f>
        <v>96.369</v>
      </c>
      <c r="I281" s="312">
        <f>H281*105.2/100</f>
        <v>101.380188</v>
      </c>
    </row>
    <row r="282" spans="1:9" ht="31.5">
      <c r="A282" s="290" t="s">
        <v>217</v>
      </c>
      <c r="B282" s="115" t="s">
        <v>428</v>
      </c>
      <c r="C282" s="115" t="s">
        <v>433</v>
      </c>
      <c r="D282" s="115" t="s">
        <v>432</v>
      </c>
      <c r="E282" s="115" t="s">
        <v>436</v>
      </c>
      <c r="F282" s="118" t="s">
        <v>215</v>
      </c>
      <c r="G282" s="114">
        <v>3</v>
      </c>
      <c r="H282" s="312">
        <f>G282*105.9/100</f>
        <v>3.1770000000000005</v>
      </c>
      <c r="I282" s="312">
        <f>H282*105.2/100</f>
        <v>3.3422040000000006</v>
      </c>
    </row>
    <row r="283" spans="1:9" ht="30">
      <c r="A283" s="117" t="s">
        <v>435</v>
      </c>
      <c r="B283" s="115" t="s">
        <v>428</v>
      </c>
      <c r="C283" s="115" t="s">
        <v>433</v>
      </c>
      <c r="D283" s="115" t="s">
        <v>432</v>
      </c>
      <c r="E283" s="115" t="s">
        <v>325</v>
      </c>
      <c r="F283" s="124"/>
      <c r="G283" s="114">
        <f>G284+G286</f>
        <v>220</v>
      </c>
      <c r="H283" s="114">
        <f>H284+H286</f>
        <v>230</v>
      </c>
      <c r="I283" s="114">
        <f>I284+I286</f>
        <v>200</v>
      </c>
    </row>
    <row r="284" spans="1:9" ht="60">
      <c r="A284" s="315" t="s">
        <v>778</v>
      </c>
      <c r="B284" s="115" t="s">
        <v>428</v>
      </c>
      <c r="C284" s="115" t="s">
        <v>433</v>
      </c>
      <c r="D284" s="115" t="s">
        <v>432</v>
      </c>
      <c r="E284" s="115" t="s">
        <v>431</v>
      </c>
      <c r="F284" s="124"/>
      <c r="G284" s="114">
        <f>G285</f>
        <v>200</v>
      </c>
      <c r="H284" s="114">
        <f>H285</f>
        <v>200</v>
      </c>
      <c r="I284" s="114">
        <f>I285</f>
        <v>200</v>
      </c>
    </row>
    <row r="285" spans="1:9" ht="30">
      <c r="A285" s="117" t="s">
        <v>219</v>
      </c>
      <c r="B285" s="115" t="s">
        <v>428</v>
      </c>
      <c r="C285" s="115" t="s">
        <v>433</v>
      </c>
      <c r="D285" s="115" t="s">
        <v>432</v>
      </c>
      <c r="E285" s="115" t="s">
        <v>431</v>
      </c>
      <c r="F285" s="124" t="s">
        <v>218</v>
      </c>
      <c r="G285" s="114">
        <v>200</v>
      </c>
      <c r="H285" s="312">
        <v>200</v>
      </c>
      <c r="I285" s="312">
        <v>200</v>
      </c>
    </row>
    <row r="286" spans="1:9" ht="45">
      <c r="A286" s="117" t="s">
        <v>349</v>
      </c>
      <c r="B286" s="115" t="s">
        <v>428</v>
      </c>
      <c r="C286" s="115" t="s">
        <v>433</v>
      </c>
      <c r="D286" s="115" t="s">
        <v>432</v>
      </c>
      <c r="E286" s="126" t="s">
        <v>348</v>
      </c>
      <c r="F286" s="124"/>
      <c r="G286" s="114">
        <f>G287</f>
        <v>20</v>
      </c>
      <c r="H286" s="114">
        <f>H287</f>
        <v>30</v>
      </c>
      <c r="I286" s="114">
        <f>I287</f>
        <v>0</v>
      </c>
    </row>
    <row r="287" spans="1:9" ht="30">
      <c r="A287" s="117" t="s">
        <v>219</v>
      </c>
      <c r="B287" s="115" t="s">
        <v>428</v>
      </c>
      <c r="C287" s="115" t="s">
        <v>433</v>
      </c>
      <c r="D287" s="115" t="s">
        <v>432</v>
      </c>
      <c r="E287" s="126" t="s">
        <v>348</v>
      </c>
      <c r="F287" s="124" t="s">
        <v>218</v>
      </c>
      <c r="G287" s="114">
        <v>20</v>
      </c>
      <c r="H287" s="289">
        <v>30</v>
      </c>
      <c r="I287" s="289">
        <v>0</v>
      </c>
    </row>
    <row r="288" spans="1:9" ht="15">
      <c r="A288" s="117" t="s">
        <v>282</v>
      </c>
      <c r="B288" s="115" t="s">
        <v>428</v>
      </c>
      <c r="C288" s="115" t="s">
        <v>273</v>
      </c>
      <c r="D288" s="115"/>
      <c r="E288" s="115"/>
      <c r="F288" s="124"/>
      <c r="G288" s="114">
        <f>G289</f>
        <v>318</v>
      </c>
      <c r="H288" s="114">
        <f>H289</f>
        <v>336.76200000000006</v>
      </c>
      <c r="I288" s="114">
        <f>I289</f>
        <v>354.27362400000004</v>
      </c>
    </row>
    <row r="289" spans="1:9" ht="15">
      <c r="A289" s="117" t="s">
        <v>430</v>
      </c>
      <c r="B289" s="115" t="s">
        <v>428</v>
      </c>
      <c r="C289" s="115" t="s">
        <v>273</v>
      </c>
      <c r="D289" s="115" t="s">
        <v>427</v>
      </c>
      <c r="E289" s="115"/>
      <c r="F289" s="124"/>
      <c r="G289" s="114">
        <f>G290</f>
        <v>318</v>
      </c>
      <c r="H289" s="114">
        <f>H290</f>
        <v>336.76200000000006</v>
      </c>
      <c r="I289" s="114">
        <f>I290</f>
        <v>354.27362400000004</v>
      </c>
    </row>
    <row r="290" spans="1:9" ht="30">
      <c r="A290" s="117" t="s">
        <v>429</v>
      </c>
      <c r="B290" s="115" t="s">
        <v>428</v>
      </c>
      <c r="C290" s="115" t="s">
        <v>273</v>
      </c>
      <c r="D290" s="115" t="s">
        <v>427</v>
      </c>
      <c r="E290" s="115" t="s">
        <v>426</v>
      </c>
      <c r="F290" s="124"/>
      <c r="G290" s="114">
        <f>G291</f>
        <v>318</v>
      </c>
      <c r="H290" s="114">
        <f>H291</f>
        <v>336.76200000000006</v>
      </c>
      <c r="I290" s="114">
        <f>I291</f>
        <v>354.27362400000004</v>
      </c>
    </row>
    <row r="291" spans="1:9" ht="30">
      <c r="A291" s="117" t="s">
        <v>219</v>
      </c>
      <c r="B291" s="115" t="s">
        <v>428</v>
      </c>
      <c r="C291" s="115" t="s">
        <v>273</v>
      </c>
      <c r="D291" s="115" t="s">
        <v>427</v>
      </c>
      <c r="E291" s="115" t="s">
        <v>426</v>
      </c>
      <c r="F291" s="124" t="s">
        <v>218</v>
      </c>
      <c r="G291" s="114">
        <v>318</v>
      </c>
      <c r="H291" s="312">
        <f>G291*105.9/100</f>
        <v>336.76200000000006</v>
      </c>
      <c r="I291" s="312">
        <f>H291*105.2/100</f>
        <v>354.27362400000004</v>
      </c>
    </row>
    <row r="292" spans="1:9" ht="42.75">
      <c r="A292" s="123" t="s">
        <v>777</v>
      </c>
      <c r="B292" s="122" t="s">
        <v>293</v>
      </c>
      <c r="C292" s="115"/>
      <c r="D292" s="115"/>
      <c r="E292" s="115"/>
      <c r="F292" s="124"/>
      <c r="G292" s="120">
        <f>G293+G369+G385+G362</f>
        <v>501839.4</v>
      </c>
      <c r="H292" s="120">
        <f>H293+H369+H385+H362</f>
        <v>544021.943</v>
      </c>
      <c r="I292" s="120">
        <f>I293+I369+I385+I362</f>
        <v>563401.836036</v>
      </c>
    </row>
    <row r="293" spans="1:9" ht="15">
      <c r="A293" s="117" t="s">
        <v>270</v>
      </c>
      <c r="B293" s="115" t="s">
        <v>293</v>
      </c>
      <c r="C293" s="115" t="s">
        <v>266</v>
      </c>
      <c r="D293" s="115"/>
      <c r="E293" s="115"/>
      <c r="F293" s="124"/>
      <c r="G293" s="114">
        <f>G294+G302+G327+G334</f>
        <v>468925.70000000007</v>
      </c>
      <c r="H293" s="114">
        <f>H294+H302+H327+H334</f>
        <v>510249.64300000004</v>
      </c>
      <c r="I293" s="114">
        <f>I294+I302+I327+I334</f>
        <v>528237.1360360001</v>
      </c>
    </row>
    <row r="294" spans="1:9" ht="15">
      <c r="A294" s="172" t="s">
        <v>424</v>
      </c>
      <c r="B294" s="115" t="s">
        <v>293</v>
      </c>
      <c r="C294" s="115" t="s">
        <v>266</v>
      </c>
      <c r="D294" s="115" t="s">
        <v>417</v>
      </c>
      <c r="E294" s="115"/>
      <c r="F294" s="124"/>
      <c r="G294" s="114">
        <f>G295+G299</f>
        <v>137242.4</v>
      </c>
      <c r="H294" s="114">
        <f>H295+H299</f>
        <v>145333.9</v>
      </c>
      <c r="I294" s="114">
        <f>I295+I299</f>
        <v>152882.40000000002</v>
      </c>
    </row>
    <row r="295" spans="1:9" ht="15">
      <c r="A295" s="117" t="s">
        <v>423</v>
      </c>
      <c r="B295" s="115" t="s">
        <v>293</v>
      </c>
      <c r="C295" s="115" t="s">
        <v>266</v>
      </c>
      <c r="D295" s="115" t="s">
        <v>417</v>
      </c>
      <c r="E295" s="115" t="s">
        <v>422</v>
      </c>
      <c r="F295" s="124"/>
      <c r="G295" s="114">
        <f>G296</f>
        <v>136848</v>
      </c>
      <c r="H295" s="114">
        <f>H296</f>
        <v>144922</v>
      </c>
      <c r="I295" s="114">
        <f>I296</f>
        <v>152457.90000000002</v>
      </c>
    </row>
    <row r="296" spans="1:9" ht="30">
      <c r="A296" s="117" t="s">
        <v>220</v>
      </c>
      <c r="B296" s="115" t="s">
        <v>293</v>
      </c>
      <c r="C296" s="115" t="s">
        <v>266</v>
      </c>
      <c r="D296" s="115" t="s">
        <v>417</v>
      </c>
      <c r="E296" s="115" t="s">
        <v>421</v>
      </c>
      <c r="F296" s="124"/>
      <c r="G296" s="114">
        <f>G297</f>
        <v>136848</v>
      </c>
      <c r="H296" s="114">
        <f>H297</f>
        <v>144922</v>
      </c>
      <c r="I296" s="114">
        <f>I297+I298</f>
        <v>152457.90000000002</v>
      </c>
    </row>
    <row r="297" spans="1:9" ht="63">
      <c r="A297" s="290" t="s">
        <v>255</v>
      </c>
      <c r="B297" s="115" t="s">
        <v>293</v>
      </c>
      <c r="C297" s="115" t="s">
        <v>266</v>
      </c>
      <c r="D297" s="115" t="s">
        <v>417</v>
      </c>
      <c r="E297" s="115" t="s">
        <v>421</v>
      </c>
      <c r="F297" s="148" t="s">
        <v>253</v>
      </c>
      <c r="G297" s="114">
        <v>136848</v>
      </c>
      <c r="H297" s="312">
        <v>144922</v>
      </c>
      <c r="I297" s="312">
        <v>152102.2</v>
      </c>
    </row>
    <row r="298" spans="1:9" ht="31.5">
      <c r="A298" s="314" t="s">
        <v>776</v>
      </c>
      <c r="B298" s="115" t="s">
        <v>293</v>
      </c>
      <c r="C298" s="115" t="s">
        <v>266</v>
      </c>
      <c r="D298" s="115" t="s">
        <v>417</v>
      </c>
      <c r="E298" s="115" t="s">
        <v>421</v>
      </c>
      <c r="F298" s="148" t="s">
        <v>226</v>
      </c>
      <c r="G298" s="114"/>
      <c r="H298" s="289">
        <v>338.1</v>
      </c>
      <c r="I298" s="289">
        <v>355.7</v>
      </c>
    </row>
    <row r="299" spans="1:9" ht="95.25" customHeight="1">
      <c r="A299" s="172" t="s">
        <v>312</v>
      </c>
      <c r="B299" s="115" t="s">
        <v>293</v>
      </c>
      <c r="C299" s="115" t="s">
        <v>266</v>
      </c>
      <c r="D299" s="115" t="s">
        <v>417</v>
      </c>
      <c r="E299" s="115" t="s">
        <v>311</v>
      </c>
      <c r="F299" s="124"/>
      <c r="G299" s="114">
        <f>G300</f>
        <v>394.4</v>
      </c>
      <c r="H299" s="114">
        <f>H300</f>
        <v>411.9</v>
      </c>
      <c r="I299" s="114">
        <f>I300</f>
        <v>424.5</v>
      </c>
    </row>
    <row r="300" spans="1:9" ht="45">
      <c r="A300" s="313" t="s">
        <v>420</v>
      </c>
      <c r="B300" s="115" t="s">
        <v>293</v>
      </c>
      <c r="C300" s="115" t="s">
        <v>266</v>
      </c>
      <c r="D300" s="115" t="s">
        <v>417</v>
      </c>
      <c r="E300" s="115" t="s">
        <v>419</v>
      </c>
      <c r="F300" s="124"/>
      <c r="G300" s="114">
        <f>G301</f>
        <v>394.4</v>
      </c>
      <c r="H300" s="114">
        <f>H301</f>
        <v>411.9</v>
      </c>
      <c r="I300" s="114">
        <f>I301</f>
        <v>424.5</v>
      </c>
    </row>
    <row r="301" spans="1:9" ht="29.25" customHeight="1">
      <c r="A301" s="117" t="s">
        <v>229</v>
      </c>
      <c r="B301" s="115" t="s">
        <v>293</v>
      </c>
      <c r="C301" s="115" t="s">
        <v>266</v>
      </c>
      <c r="D301" s="115" t="s">
        <v>417</v>
      </c>
      <c r="E301" s="115" t="s">
        <v>419</v>
      </c>
      <c r="F301" s="124" t="s">
        <v>226</v>
      </c>
      <c r="G301" s="114">
        <v>394.4</v>
      </c>
      <c r="H301" s="289">
        <v>411.9</v>
      </c>
      <c r="I301" s="289">
        <v>424.5</v>
      </c>
    </row>
    <row r="302" spans="1:9" ht="15.75" customHeight="1">
      <c r="A302" s="117" t="s">
        <v>269</v>
      </c>
      <c r="B302" s="115" t="s">
        <v>293</v>
      </c>
      <c r="C302" s="115" t="s">
        <v>266</v>
      </c>
      <c r="D302" s="115" t="s">
        <v>265</v>
      </c>
      <c r="E302" s="115"/>
      <c r="F302" s="124"/>
      <c r="G302" s="114">
        <f>G303+G310+G314</f>
        <v>299361.4</v>
      </c>
      <c r="H302" s="114">
        <f>H303+H310+H314</f>
        <v>332589.6</v>
      </c>
      <c r="I302" s="114">
        <f>I303+I310+I314</f>
        <v>344117.35000000003</v>
      </c>
    </row>
    <row r="303" spans="1:9" ht="34.5" customHeight="1">
      <c r="A303" s="117" t="s">
        <v>415</v>
      </c>
      <c r="B303" s="115" t="s">
        <v>293</v>
      </c>
      <c r="C303" s="115" t="s">
        <v>266</v>
      </c>
      <c r="D303" s="115" t="s">
        <v>265</v>
      </c>
      <c r="E303" s="115" t="s">
        <v>414</v>
      </c>
      <c r="F303" s="124"/>
      <c r="G303" s="114">
        <f>G304+G307</f>
        <v>42425.2</v>
      </c>
      <c r="H303" s="114">
        <f>H304+H307</f>
        <v>44928.3</v>
      </c>
      <c r="I303" s="114">
        <f>I304+I307</f>
        <v>47264.7348</v>
      </c>
    </row>
    <row r="304" spans="1:9" ht="30">
      <c r="A304" s="117" t="s">
        <v>220</v>
      </c>
      <c r="B304" s="115" t="s">
        <v>293</v>
      </c>
      <c r="C304" s="115" t="s">
        <v>266</v>
      </c>
      <c r="D304" s="115" t="s">
        <v>265</v>
      </c>
      <c r="E304" s="115" t="s">
        <v>413</v>
      </c>
      <c r="F304" s="124"/>
      <c r="G304" s="114">
        <f>G305</f>
        <v>36783.2</v>
      </c>
      <c r="H304" s="114">
        <f>H305+H306</f>
        <v>38953.4</v>
      </c>
      <c r="I304" s="114">
        <f>I305+I306</f>
        <v>40979.14</v>
      </c>
    </row>
    <row r="305" spans="1:9" ht="63">
      <c r="A305" s="290" t="s">
        <v>255</v>
      </c>
      <c r="B305" s="115" t="s">
        <v>293</v>
      </c>
      <c r="C305" s="115" t="s">
        <v>266</v>
      </c>
      <c r="D305" s="115" t="s">
        <v>265</v>
      </c>
      <c r="E305" s="115" t="s">
        <v>413</v>
      </c>
      <c r="F305" s="118" t="s">
        <v>253</v>
      </c>
      <c r="G305" s="114">
        <v>36783.2</v>
      </c>
      <c r="H305" s="312">
        <v>38383.4</v>
      </c>
      <c r="I305" s="312">
        <v>40379.5</v>
      </c>
    </row>
    <row r="306" spans="1:9" ht="30">
      <c r="A306" s="117" t="s">
        <v>229</v>
      </c>
      <c r="B306" s="115" t="s">
        <v>293</v>
      </c>
      <c r="C306" s="115" t="s">
        <v>266</v>
      </c>
      <c r="D306" s="115" t="s">
        <v>265</v>
      </c>
      <c r="E306" s="115" t="s">
        <v>413</v>
      </c>
      <c r="F306" s="118" t="s">
        <v>226</v>
      </c>
      <c r="G306" s="114"/>
      <c r="H306" s="289">
        <v>570</v>
      </c>
      <c r="I306" s="289">
        <f>H306*105.2/100</f>
        <v>599.64</v>
      </c>
    </row>
    <row r="307" spans="1:9" ht="30">
      <c r="A307" s="172" t="s">
        <v>220</v>
      </c>
      <c r="B307" s="115" t="s">
        <v>293</v>
      </c>
      <c r="C307" s="115" t="s">
        <v>266</v>
      </c>
      <c r="D307" s="115" t="s">
        <v>265</v>
      </c>
      <c r="E307" s="115" t="s">
        <v>413</v>
      </c>
      <c r="F307" s="124"/>
      <c r="G307" s="114">
        <f>G308</f>
        <v>5642</v>
      </c>
      <c r="H307" s="114">
        <f>H308+H309</f>
        <v>5974.9</v>
      </c>
      <c r="I307" s="114">
        <f>I308+I309</f>
        <v>6285.594799999999</v>
      </c>
    </row>
    <row r="308" spans="1:9" ht="63">
      <c r="A308" s="294" t="s">
        <v>244</v>
      </c>
      <c r="B308" s="115" t="s">
        <v>293</v>
      </c>
      <c r="C308" s="115" t="s">
        <v>266</v>
      </c>
      <c r="D308" s="115" t="s">
        <v>265</v>
      </c>
      <c r="E308" s="115" t="s">
        <v>413</v>
      </c>
      <c r="F308" s="124" t="s">
        <v>242</v>
      </c>
      <c r="G308" s="114">
        <v>5642</v>
      </c>
      <c r="H308" s="312">
        <v>5900.9</v>
      </c>
      <c r="I308" s="312">
        <f>H308*105.2/100</f>
        <v>6207.746799999999</v>
      </c>
    </row>
    <row r="309" spans="1:9" ht="31.5">
      <c r="A309" s="294" t="s">
        <v>231</v>
      </c>
      <c r="B309" s="115" t="s">
        <v>293</v>
      </c>
      <c r="C309" s="115" t="s">
        <v>266</v>
      </c>
      <c r="D309" s="115" t="s">
        <v>265</v>
      </c>
      <c r="E309" s="115" t="s">
        <v>413</v>
      </c>
      <c r="F309" s="124" t="s">
        <v>230</v>
      </c>
      <c r="G309" s="114"/>
      <c r="H309" s="289">
        <v>74</v>
      </c>
      <c r="I309" s="289">
        <f>H309*105.2/100</f>
        <v>77.848</v>
      </c>
    </row>
    <row r="310" spans="1:9" ht="15">
      <c r="A310" s="117" t="s">
        <v>268</v>
      </c>
      <c r="B310" s="115" t="s">
        <v>293</v>
      </c>
      <c r="C310" s="115" t="s">
        <v>266</v>
      </c>
      <c r="D310" s="115" t="s">
        <v>265</v>
      </c>
      <c r="E310" s="115" t="s">
        <v>267</v>
      </c>
      <c r="F310" s="124"/>
      <c r="G310" s="114">
        <f>G311</f>
        <v>43501</v>
      </c>
      <c r="H310" s="114">
        <f>H311</f>
        <v>46067.6</v>
      </c>
      <c r="I310" s="114">
        <f>I311</f>
        <v>48463.11519999999</v>
      </c>
    </row>
    <row r="311" spans="1:9" ht="36.75" customHeight="1">
      <c r="A311" s="125" t="s">
        <v>220</v>
      </c>
      <c r="B311" s="115" t="s">
        <v>293</v>
      </c>
      <c r="C311" s="115" t="s">
        <v>266</v>
      </c>
      <c r="D311" s="115" t="s">
        <v>265</v>
      </c>
      <c r="E311" s="115" t="s">
        <v>775</v>
      </c>
      <c r="F311" s="124"/>
      <c r="G311" s="114">
        <f>G312</f>
        <v>43501</v>
      </c>
      <c r="H311" s="114">
        <f>H312+H313</f>
        <v>46067.6</v>
      </c>
      <c r="I311" s="114">
        <f>I312+I313</f>
        <v>48463.11519999999</v>
      </c>
    </row>
    <row r="312" spans="1:9" ht="33" customHeight="1">
      <c r="A312" s="294" t="s">
        <v>255</v>
      </c>
      <c r="B312" s="115" t="s">
        <v>293</v>
      </c>
      <c r="C312" s="115" t="s">
        <v>266</v>
      </c>
      <c r="D312" s="115" t="s">
        <v>265</v>
      </c>
      <c r="E312" s="115" t="s">
        <v>775</v>
      </c>
      <c r="F312" s="124" t="s">
        <v>253</v>
      </c>
      <c r="G312" s="114">
        <v>43501</v>
      </c>
      <c r="H312" s="312">
        <v>45978.6</v>
      </c>
      <c r="I312" s="312">
        <f>H312*105.2/100</f>
        <v>48369.487199999996</v>
      </c>
    </row>
    <row r="313" spans="1:9" ht="33" customHeight="1">
      <c r="A313" s="117" t="s">
        <v>229</v>
      </c>
      <c r="B313" s="115" t="s">
        <v>293</v>
      </c>
      <c r="C313" s="115" t="s">
        <v>266</v>
      </c>
      <c r="D313" s="115" t="s">
        <v>265</v>
      </c>
      <c r="E313" s="115" t="s">
        <v>775</v>
      </c>
      <c r="F313" s="124" t="s">
        <v>226</v>
      </c>
      <c r="G313" s="114"/>
      <c r="H313" s="312">
        <v>89</v>
      </c>
      <c r="I313" s="312">
        <f>H313*105.2/100</f>
        <v>93.62800000000001</v>
      </c>
    </row>
    <row r="314" spans="1:9" ht="30" customHeight="1">
      <c r="A314" s="117" t="s">
        <v>320</v>
      </c>
      <c r="B314" s="115" t="s">
        <v>293</v>
      </c>
      <c r="C314" s="115" t="s">
        <v>266</v>
      </c>
      <c r="D314" s="115" t="s">
        <v>265</v>
      </c>
      <c r="E314" s="115" t="s">
        <v>319</v>
      </c>
      <c r="F314" s="124"/>
      <c r="G314" s="114">
        <f>G316+G320+G318</f>
        <v>213435.2</v>
      </c>
      <c r="H314" s="114">
        <f>H316+H320+H318</f>
        <v>241593.7</v>
      </c>
      <c r="I314" s="114">
        <f>I316+I320+I318</f>
        <v>248389.50000000003</v>
      </c>
    </row>
    <row r="315" spans="1:9" ht="30" customHeight="1">
      <c r="A315" s="117" t="s">
        <v>406</v>
      </c>
      <c r="B315" s="115" t="s">
        <v>293</v>
      </c>
      <c r="C315" s="115" t="s">
        <v>266</v>
      </c>
      <c r="D315" s="115" t="s">
        <v>265</v>
      </c>
      <c r="E315" s="115" t="s">
        <v>405</v>
      </c>
      <c r="F315" s="124"/>
      <c r="G315" s="114">
        <f>G316+G318</f>
        <v>1214.6999999999998</v>
      </c>
      <c r="H315" s="114">
        <f>H316+H318</f>
        <v>1222.2</v>
      </c>
      <c r="I315" s="114">
        <f>I316+I318</f>
        <v>1265.7</v>
      </c>
    </row>
    <row r="316" spans="1:9" ht="43.5" customHeight="1">
      <c r="A316" s="117" t="s">
        <v>402</v>
      </c>
      <c r="B316" s="115" t="s">
        <v>293</v>
      </c>
      <c r="C316" s="115" t="s">
        <v>266</v>
      </c>
      <c r="D316" s="115" t="s">
        <v>265</v>
      </c>
      <c r="E316" s="115" t="s">
        <v>401</v>
      </c>
      <c r="F316" s="124"/>
      <c r="G316" s="114">
        <f>G317</f>
        <v>140.6</v>
      </c>
      <c r="H316" s="114">
        <f>H317</f>
        <v>141.5</v>
      </c>
      <c r="I316" s="114">
        <f>I317</f>
        <v>146.5</v>
      </c>
    </row>
    <row r="317" spans="1:9" ht="35.25" customHeight="1">
      <c r="A317" s="294" t="s">
        <v>231</v>
      </c>
      <c r="B317" s="115" t="s">
        <v>293</v>
      </c>
      <c r="C317" s="115" t="s">
        <v>266</v>
      </c>
      <c r="D317" s="115" t="s">
        <v>265</v>
      </c>
      <c r="E317" s="115" t="s">
        <v>401</v>
      </c>
      <c r="F317" s="124" t="s">
        <v>230</v>
      </c>
      <c r="G317" s="114">
        <v>140.6</v>
      </c>
      <c r="H317" s="289">
        <v>141.5</v>
      </c>
      <c r="I317" s="289">
        <v>146.5</v>
      </c>
    </row>
    <row r="318" spans="1:9" ht="45.75" customHeight="1">
      <c r="A318" s="117" t="s">
        <v>402</v>
      </c>
      <c r="B318" s="115" t="s">
        <v>293</v>
      </c>
      <c r="C318" s="115" t="s">
        <v>266</v>
      </c>
      <c r="D318" s="115" t="s">
        <v>265</v>
      </c>
      <c r="E318" s="115" t="s">
        <v>401</v>
      </c>
      <c r="F318" s="124"/>
      <c r="G318" s="114">
        <f>G319</f>
        <v>1074.1</v>
      </c>
      <c r="H318" s="114">
        <f>H319</f>
        <v>1080.7</v>
      </c>
      <c r="I318" s="114">
        <f>I319</f>
        <v>1119.2</v>
      </c>
    </row>
    <row r="319" spans="1:9" ht="35.25" customHeight="1">
      <c r="A319" s="294" t="s">
        <v>229</v>
      </c>
      <c r="B319" s="115" t="s">
        <v>293</v>
      </c>
      <c r="C319" s="115" t="s">
        <v>266</v>
      </c>
      <c r="D319" s="115" t="s">
        <v>265</v>
      </c>
      <c r="E319" s="115" t="s">
        <v>401</v>
      </c>
      <c r="F319" s="124" t="s">
        <v>226</v>
      </c>
      <c r="G319" s="114">
        <v>1074.1</v>
      </c>
      <c r="H319" s="289">
        <v>1080.7</v>
      </c>
      <c r="I319" s="289">
        <v>1119.2</v>
      </c>
    </row>
    <row r="320" spans="1:9" ht="45.75" customHeight="1">
      <c r="A320" s="117" t="s">
        <v>400</v>
      </c>
      <c r="B320" s="115" t="s">
        <v>293</v>
      </c>
      <c r="C320" s="115" t="s">
        <v>266</v>
      </c>
      <c r="D320" s="115" t="s">
        <v>265</v>
      </c>
      <c r="E320" s="115" t="s">
        <v>395</v>
      </c>
      <c r="F320" s="124"/>
      <c r="G320" s="114">
        <f>G321+G324</f>
        <v>212220.5</v>
      </c>
      <c r="H320" s="114">
        <f>H321+H324</f>
        <v>240371.5</v>
      </c>
      <c r="I320" s="114">
        <f>I321+I324</f>
        <v>247123.80000000002</v>
      </c>
    </row>
    <row r="321" spans="1:9" ht="31.5" customHeight="1">
      <c r="A321" s="117" t="s">
        <v>399</v>
      </c>
      <c r="B321" s="115" t="s">
        <v>293</v>
      </c>
      <c r="C321" s="115" t="s">
        <v>266</v>
      </c>
      <c r="D321" s="115" t="s">
        <v>265</v>
      </c>
      <c r="E321" s="115" t="s">
        <v>395</v>
      </c>
      <c r="F321" s="124" t="s">
        <v>398</v>
      </c>
      <c r="G321" s="114">
        <f>G322+G323</f>
        <v>24554.2</v>
      </c>
      <c r="H321" s="114">
        <f>H322+H323</f>
        <v>27883.1</v>
      </c>
      <c r="I321" s="114">
        <f>I322+I323</f>
        <v>27883.1</v>
      </c>
    </row>
    <row r="322" spans="1:9" ht="63.75" customHeight="1">
      <c r="A322" s="294" t="s">
        <v>244</v>
      </c>
      <c r="B322" s="115" t="s">
        <v>293</v>
      </c>
      <c r="C322" s="115" t="s">
        <v>266</v>
      </c>
      <c r="D322" s="115" t="s">
        <v>265</v>
      </c>
      <c r="E322" s="115" t="s">
        <v>774</v>
      </c>
      <c r="F322" s="124" t="s">
        <v>242</v>
      </c>
      <c r="G322" s="114">
        <v>24066.4</v>
      </c>
      <c r="H322" s="312">
        <v>27323.1</v>
      </c>
      <c r="I322" s="312">
        <v>27323.1</v>
      </c>
    </row>
    <row r="323" spans="1:9" ht="36.75" customHeight="1">
      <c r="A323" s="294" t="s">
        <v>231</v>
      </c>
      <c r="B323" s="115" t="s">
        <v>293</v>
      </c>
      <c r="C323" s="115" t="s">
        <v>266</v>
      </c>
      <c r="D323" s="115" t="s">
        <v>265</v>
      </c>
      <c r="E323" s="115" t="s">
        <v>395</v>
      </c>
      <c r="F323" s="124" t="s">
        <v>230</v>
      </c>
      <c r="G323" s="114">
        <v>487.8</v>
      </c>
      <c r="H323" s="312">
        <v>560</v>
      </c>
      <c r="I323" s="312">
        <v>560</v>
      </c>
    </row>
    <row r="324" spans="1:9" ht="36.75" customHeight="1">
      <c r="A324" s="290" t="s">
        <v>397</v>
      </c>
      <c r="B324" s="115" t="s">
        <v>293</v>
      </c>
      <c r="C324" s="115" t="s">
        <v>266</v>
      </c>
      <c r="D324" s="115" t="s">
        <v>265</v>
      </c>
      <c r="E324" s="115" t="s">
        <v>395</v>
      </c>
      <c r="F324" s="124" t="s">
        <v>396</v>
      </c>
      <c r="G324" s="114">
        <f>G325+G326</f>
        <v>187666.3</v>
      </c>
      <c r="H324" s="114">
        <f>H325+H326</f>
        <v>212488.4</v>
      </c>
      <c r="I324" s="114">
        <f>I325+I326</f>
        <v>219240.7</v>
      </c>
    </row>
    <row r="325" spans="1:9" ht="36.75" customHeight="1">
      <c r="A325" s="290" t="s">
        <v>255</v>
      </c>
      <c r="B325" s="115" t="s">
        <v>293</v>
      </c>
      <c r="C325" s="115" t="s">
        <v>266</v>
      </c>
      <c r="D325" s="115" t="s">
        <v>265</v>
      </c>
      <c r="E325" s="115" t="s">
        <v>395</v>
      </c>
      <c r="F325" s="124" t="s">
        <v>253</v>
      </c>
      <c r="G325" s="114">
        <v>183825.5</v>
      </c>
      <c r="H325" s="312">
        <v>208238.4</v>
      </c>
      <c r="I325" s="312">
        <v>214990.7</v>
      </c>
    </row>
    <row r="326" spans="1:9" ht="36.75" customHeight="1">
      <c r="A326" s="117" t="s">
        <v>229</v>
      </c>
      <c r="B326" s="115" t="s">
        <v>293</v>
      </c>
      <c r="C326" s="115" t="s">
        <v>266</v>
      </c>
      <c r="D326" s="115" t="s">
        <v>265</v>
      </c>
      <c r="E326" s="115" t="s">
        <v>395</v>
      </c>
      <c r="F326" s="124" t="s">
        <v>226</v>
      </c>
      <c r="G326" s="114">
        <v>3840.8</v>
      </c>
      <c r="H326" s="312">
        <v>4250</v>
      </c>
      <c r="I326" s="312">
        <v>4250</v>
      </c>
    </row>
    <row r="327" spans="1:9" ht="36.75" customHeight="1">
      <c r="A327" s="117" t="s">
        <v>394</v>
      </c>
      <c r="B327" s="115" t="s">
        <v>293</v>
      </c>
      <c r="C327" s="115" t="s">
        <v>266</v>
      </c>
      <c r="D327" s="115" t="s">
        <v>383</v>
      </c>
      <c r="E327" s="115"/>
      <c r="F327" s="124"/>
      <c r="G327" s="114">
        <f>G328+G330+G332</f>
        <v>3557</v>
      </c>
      <c r="H327" s="114">
        <f>H328+H330+H332</f>
        <v>3709.5739999999996</v>
      </c>
      <c r="I327" s="114">
        <f>I328+I330+I332</f>
        <v>3851.979848</v>
      </c>
    </row>
    <row r="328" spans="1:9" ht="24.75" customHeight="1">
      <c r="A328" s="291" t="s">
        <v>773</v>
      </c>
      <c r="B328" s="115" t="s">
        <v>293</v>
      </c>
      <c r="C328" s="115" t="s">
        <v>266</v>
      </c>
      <c r="D328" s="115" t="s">
        <v>383</v>
      </c>
      <c r="E328" s="115" t="s">
        <v>392</v>
      </c>
      <c r="F328" s="124"/>
      <c r="G328" s="114">
        <f>G329</f>
        <v>1260</v>
      </c>
      <c r="H328" s="114">
        <f>H329</f>
        <v>1334.34</v>
      </c>
      <c r="I328" s="114">
        <f>I329</f>
        <v>1403.72568</v>
      </c>
    </row>
    <row r="329" spans="1:9" ht="17.25" customHeight="1">
      <c r="A329" s="291" t="s">
        <v>219</v>
      </c>
      <c r="B329" s="115" t="s">
        <v>293</v>
      </c>
      <c r="C329" s="115" t="s">
        <v>266</v>
      </c>
      <c r="D329" s="115" t="s">
        <v>383</v>
      </c>
      <c r="E329" s="115" t="s">
        <v>392</v>
      </c>
      <c r="F329" s="124" t="s">
        <v>218</v>
      </c>
      <c r="G329" s="114">
        <v>1260</v>
      </c>
      <c r="H329" s="312">
        <f>G329*105.9/100</f>
        <v>1334.34</v>
      </c>
      <c r="I329" s="312">
        <f>H329*105.2/100</f>
        <v>1403.72568</v>
      </c>
    </row>
    <row r="330" spans="1:9" ht="48.75" customHeight="1">
      <c r="A330" s="117" t="s">
        <v>772</v>
      </c>
      <c r="B330" s="115" t="s">
        <v>293</v>
      </c>
      <c r="C330" s="115" t="s">
        <v>266</v>
      </c>
      <c r="D330" s="115" t="s">
        <v>383</v>
      </c>
      <c r="E330" s="115" t="s">
        <v>771</v>
      </c>
      <c r="F330" s="144"/>
      <c r="G330" s="114">
        <f>G331</f>
        <v>1326</v>
      </c>
      <c r="H330" s="114">
        <f>H331</f>
        <v>1404.234</v>
      </c>
      <c r="I330" s="114">
        <f>I331</f>
        <v>1477.2541680000002</v>
      </c>
    </row>
    <row r="331" spans="1:9" ht="63">
      <c r="A331" s="294" t="s">
        <v>244</v>
      </c>
      <c r="B331" s="115" t="s">
        <v>293</v>
      </c>
      <c r="C331" s="115" t="s">
        <v>266</v>
      </c>
      <c r="D331" s="115" t="s">
        <v>383</v>
      </c>
      <c r="E331" s="115" t="s">
        <v>389</v>
      </c>
      <c r="F331" s="124" t="s">
        <v>242</v>
      </c>
      <c r="G331" s="114">
        <v>1326</v>
      </c>
      <c r="H331" s="312">
        <f>G331*105.9/100</f>
        <v>1404.234</v>
      </c>
      <c r="I331" s="312">
        <f>H331*105.2/100</f>
        <v>1477.2541680000002</v>
      </c>
    </row>
    <row r="332" spans="1:9" ht="75">
      <c r="A332" s="117" t="s">
        <v>770</v>
      </c>
      <c r="B332" s="115" t="s">
        <v>293</v>
      </c>
      <c r="C332" s="115" t="s">
        <v>266</v>
      </c>
      <c r="D332" s="115" t="s">
        <v>383</v>
      </c>
      <c r="E332" s="115" t="s">
        <v>769</v>
      </c>
      <c r="F332" s="124"/>
      <c r="G332" s="114">
        <f>G333</f>
        <v>971</v>
      </c>
      <c r="H332" s="114">
        <f>H333</f>
        <v>971</v>
      </c>
      <c r="I332" s="114">
        <f>I333</f>
        <v>971</v>
      </c>
    </row>
    <row r="333" spans="1:9" ht="32.25" customHeight="1">
      <c r="A333" s="117" t="s">
        <v>362</v>
      </c>
      <c r="B333" s="115" t="s">
        <v>293</v>
      </c>
      <c r="C333" s="115" t="s">
        <v>266</v>
      </c>
      <c r="D333" s="115" t="s">
        <v>383</v>
      </c>
      <c r="E333" s="115" t="s">
        <v>769</v>
      </c>
      <c r="F333" s="124" t="s">
        <v>361</v>
      </c>
      <c r="G333" s="114">
        <v>971</v>
      </c>
      <c r="H333" s="289">
        <v>971</v>
      </c>
      <c r="I333" s="289">
        <v>971</v>
      </c>
    </row>
    <row r="334" spans="1:9" ht="15">
      <c r="A334" s="291" t="s">
        <v>381</v>
      </c>
      <c r="B334" s="115" t="s">
        <v>293</v>
      </c>
      <c r="C334" s="115" t="s">
        <v>266</v>
      </c>
      <c r="D334" s="115" t="s">
        <v>334</v>
      </c>
      <c r="E334" s="115"/>
      <c r="F334" s="124"/>
      <c r="G334" s="114">
        <f>G335+G341+G347+G352</f>
        <v>28764.9</v>
      </c>
      <c r="H334" s="114">
        <f>H335+H341+H347+H352</f>
        <v>28616.569000000003</v>
      </c>
      <c r="I334" s="114">
        <f>I335+I341+I347+I352</f>
        <v>27385.406188</v>
      </c>
    </row>
    <row r="335" spans="1:9" ht="60">
      <c r="A335" s="308" t="s">
        <v>380</v>
      </c>
      <c r="B335" s="115" t="s">
        <v>293</v>
      </c>
      <c r="C335" s="115" t="s">
        <v>266</v>
      </c>
      <c r="D335" s="115" t="s">
        <v>334</v>
      </c>
      <c r="E335" s="115" t="s">
        <v>205</v>
      </c>
      <c r="F335" s="124"/>
      <c r="G335" s="114">
        <f>G336</f>
        <v>5832</v>
      </c>
      <c r="H335" s="114">
        <f>H336</f>
        <v>6176.088</v>
      </c>
      <c r="I335" s="114">
        <f>I336</f>
        <v>6497.244576000001</v>
      </c>
    </row>
    <row r="336" spans="1:9" ht="32.25" customHeight="1">
      <c r="A336" s="291" t="s">
        <v>204</v>
      </c>
      <c r="B336" s="115" t="s">
        <v>293</v>
      </c>
      <c r="C336" s="115" t="s">
        <v>266</v>
      </c>
      <c r="D336" s="115" t="s">
        <v>334</v>
      </c>
      <c r="E336" s="115" t="s">
        <v>203</v>
      </c>
      <c r="F336" s="124"/>
      <c r="G336" s="114">
        <f>SUM(G337:G340)</f>
        <v>5832</v>
      </c>
      <c r="H336" s="114">
        <f>SUM(H337:H340)</f>
        <v>6176.088</v>
      </c>
      <c r="I336" s="114">
        <f>SUM(I337:I340)</f>
        <v>6497.244576000001</v>
      </c>
    </row>
    <row r="337" spans="1:9" ht="15.75">
      <c r="A337" s="290" t="s">
        <v>198</v>
      </c>
      <c r="B337" s="115" t="s">
        <v>293</v>
      </c>
      <c r="C337" s="115" t="s">
        <v>266</v>
      </c>
      <c r="D337" s="115" t="s">
        <v>334</v>
      </c>
      <c r="E337" s="115" t="s">
        <v>203</v>
      </c>
      <c r="F337" s="118" t="s">
        <v>202</v>
      </c>
      <c r="G337" s="114">
        <v>5694</v>
      </c>
      <c r="H337" s="312">
        <f>G337*105.9/100</f>
        <v>6029.946</v>
      </c>
      <c r="I337" s="312">
        <f>H337*105.2/100</f>
        <v>6343.503192</v>
      </c>
    </row>
    <row r="338" spans="1:9" ht="30.75" customHeight="1">
      <c r="A338" s="290" t="s">
        <v>196</v>
      </c>
      <c r="B338" s="115" t="s">
        <v>293</v>
      </c>
      <c r="C338" s="115" t="s">
        <v>266</v>
      </c>
      <c r="D338" s="115" t="s">
        <v>334</v>
      </c>
      <c r="E338" s="115" t="s">
        <v>203</v>
      </c>
      <c r="F338" s="118" t="s">
        <v>191</v>
      </c>
      <c r="G338" s="114">
        <v>50</v>
      </c>
      <c r="H338" s="312">
        <f>G338*105.9/100</f>
        <v>52.95</v>
      </c>
      <c r="I338" s="312">
        <f>H338*105.2/100</f>
        <v>55.7034</v>
      </c>
    </row>
    <row r="339" spans="1:9" ht="30.75" customHeight="1">
      <c r="A339" s="117" t="s">
        <v>219</v>
      </c>
      <c r="B339" s="115" t="s">
        <v>293</v>
      </c>
      <c r="C339" s="115" t="s">
        <v>266</v>
      </c>
      <c r="D339" s="115" t="s">
        <v>334</v>
      </c>
      <c r="E339" s="115" t="s">
        <v>203</v>
      </c>
      <c r="F339" s="118" t="s">
        <v>218</v>
      </c>
      <c r="G339" s="114">
        <v>58</v>
      </c>
      <c r="H339" s="312">
        <f>G339*105.9/100</f>
        <v>61.422000000000004</v>
      </c>
      <c r="I339" s="312">
        <f>H339*105.2/100</f>
        <v>64.61594400000001</v>
      </c>
    </row>
    <row r="340" spans="1:9" ht="29.25" customHeight="1">
      <c r="A340" s="290" t="s">
        <v>222</v>
      </c>
      <c r="B340" s="115" t="s">
        <v>293</v>
      </c>
      <c r="C340" s="115" t="s">
        <v>266</v>
      </c>
      <c r="D340" s="115" t="s">
        <v>334</v>
      </c>
      <c r="E340" s="115" t="s">
        <v>203</v>
      </c>
      <c r="F340" s="118" t="s">
        <v>221</v>
      </c>
      <c r="G340" s="114">
        <v>30</v>
      </c>
      <c r="H340" s="312">
        <f>G340*105.9/100</f>
        <v>31.77</v>
      </c>
      <c r="I340" s="312">
        <f>H340*105.2/100</f>
        <v>33.42204</v>
      </c>
    </row>
    <row r="341" spans="1:9" ht="90">
      <c r="A341" s="117" t="s">
        <v>201</v>
      </c>
      <c r="B341" s="115" t="s">
        <v>293</v>
      </c>
      <c r="C341" s="115" t="s">
        <v>266</v>
      </c>
      <c r="D341" s="115" t="s">
        <v>334</v>
      </c>
      <c r="E341" s="115" t="s">
        <v>200</v>
      </c>
      <c r="F341" s="118"/>
      <c r="G341" s="114">
        <f>G342</f>
        <v>16482</v>
      </c>
      <c r="H341" s="114">
        <f>H342</f>
        <v>17180.181000000004</v>
      </c>
      <c r="I341" s="114">
        <f>I342</f>
        <v>16582.361612</v>
      </c>
    </row>
    <row r="342" spans="1:9" ht="40.5" customHeight="1">
      <c r="A342" s="117" t="s">
        <v>220</v>
      </c>
      <c r="B342" s="115" t="s">
        <v>293</v>
      </c>
      <c r="C342" s="115" t="s">
        <v>266</v>
      </c>
      <c r="D342" s="115" t="s">
        <v>334</v>
      </c>
      <c r="E342" s="115" t="s">
        <v>192</v>
      </c>
      <c r="F342" s="118"/>
      <c r="G342" s="114">
        <f>SUM(G343:G346)</f>
        <v>16482</v>
      </c>
      <c r="H342" s="114">
        <f>SUM(H343:H346)</f>
        <v>17180.181000000004</v>
      </c>
      <c r="I342" s="114">
        <f>SUM(I343:I346)</f>
        <v>16582.361612</v>
      </c>
    </row>
    <row r="343" spans="1:9" ht="21" customHeight="1">
      <c r="A343" s="290" t="s">
        <v>198</v>
      </c>
      <c r="B343" s="115" t="s">
        <v>293</v>
      </c>
      <c r="C343" s="115" t="s">
        <v>266</v>
      </c>
      <c r="D343" s="115" t="s">
        <v>334</v>
      </c>
      <c r="E343" s="115" t="s">
        <v>192</v>
      </c>
      <c r="F343" s="118" t="s">
        <v>197</v>
      </c>
      <c r="G343" s="114">
        <v>13446</v>
      </c>
      <c r="H343" s="312">
        <f>G343*105.9/100</f>
        <v>14239.314000000002</v>
      </c>
      <c r="I343" s="312">
        <f>H343*105.2/100</f>
        <v>14979.758328000002</v>
      </c>
    </row>
    <row r="344" spans="1:9" ht="31.5">
      <c r="A344" s="290" t="s">
        <v>224</v>
      </c>
      <c r="B344" s="115" t="s">
        <v>293</v>
      </c>
      <c r="C344" s="115" t="s">
        <v>266</v>
      </c>
      <c r="D344" s="115" t="s">
        <v>334</v>
      </c>
      <c r="E344" s="115" t="s">
        <v>192</v>
      </c>
      <c r="F344" s="118" t="s">
        <v>223</v>
      </c>
      <c r="G344" s="114">
        <v>13</v>
      </c>
      <c r="H344" s="312">
        <f>G344*105.9/100</f>
        <v>13.767000000000001</v>
      </c>
      <c r="I344" s="312">
        <f>H344*105.2/100</f>
        <v>14.482884000000002</v>
      </c>
    </row>
    <row r="345" spans="1:9" ht="31.5">
      <c r="A345" s="290" t="s">
        <v>196</v>
      </c>
      <c r="B345" s="115" t="s">
        <v>293</v>
      </c>
      <c r="C345" s="115" t="s">
        <v>266</v>
      </c>
      <c r="D345" s="115" t="s">
        <v>334</v>
      </c>
      <c r="E345" s="115" t="s">
        <v>192</v>
      </c>
      <c r="F345" s="118" t="s">
        <v>191</v>
      </c>
      <c r="G345" s="114">
        <v>300</v>
      </c>
      <c r="H345" s="312">
        <f>G345*105.9/100</f>
        <v>317.7</v>
      </c>
      <c r="I345" s="312">
        <f>H345*105.2/100</f>
        <v>334.2204</v>
      </c>
    </row>
    <row r="346" spans="1:9" ht="31.5" customHeight="1">
      <c r="A346" s="117" t="s">
        <v>219</v>
      </c>
      <c r="B346" s="115" t="s">
        <v>293</v>
      </c>
      <c r="C346" s="115" t="s">
        <v>266</v>
      </c>
      <c r="D346" s="115" t="s">
        <v>334</v>
      </c>
      <c r="E346" s="115" t="s">
        <v>192</v>
      </c>
      <c r="F346" s="118" t="s">
        <v>218</v>
      </c>
      <c r="G346" s="114">
        <v>2723</v>
      </c>
      <c r="H346" s="312">
        <v>2609.4</v>
      </c>
      <c r="I346" s="312">
        <f>1634.9-381</f>
        <v>1253.9</v>
      </c>
    </row>
    <row r="347" spans="1:9" ht="40.5" customHeight="1">
      <c r="A347" s="291" t="s">
        <v>331</v>
      </c>
      <c r="B347" s="115" t="s">
        <v>293</v>
      </c>
      <c r="C347" s="115" t="s">
        <v>266</v>
      </c>
      <c r="D347" s="311" t="s">
        <v>334</v>
      </c>
      <c r="E347" s="311" t="s">
        <v>330</v>
      </c>
      <c r="F347" s="310"/>
      <c r="G347" s="114">
        <f>G348</f>
        <v>1680.3</v>
      </c>
      <c r="H347" s="114">
        <f>H348</f>
        <v>1680.3</v>
      </c>
      <c r="I347" s="114">
        <f>I348</f>
        <v>1725.8</v>
      </c>
    </row>
    <row r="348" spans="1:9" ht="46.5" customHeight="1">
      <c r="A348" s="308" t="s">
        <v>378</v>
      </c>
      <c r="B348" s="115" t="s">
        <v>293</v>
      </c>
      <c r="C348" s="115" t="s">
        <v>266</v>
      </c>
      <c r="D348" s="311" t="s">
        <v>334</v>
      </c>
      <c r="E348" s="311" t="s">
        <v>377</v>
      </c>
      <c r="F348" s="310"/>
      <c r="G348" s="114">
        <f>G349+G351</f>
        <v>1680.3</v>
      </c>
      <c r="H348" s="114">
        <f>H349+H350+H351</f>
        <v>1680.3</v>
      </c>
      <c r="I348" s="114">
        <f>I349+I350+I351</f>
        <v>1725.8</v>
      </c>
    </row>
    <row r="349" spans="1:9" ht="24" customHeight="1">
      <c r="A349" s="290" t="s">
        <v>198</v>
      </c>
      <c r="B349" s="115" t="s">
        <v>293</v>
      </c>
      <c r="C349" s="115" t="s">
        <v>266</v>
      </c>
      <c r="D349" s="311" t="s">
        <v>334</v>
      </c>
      <c r="E349" s="311" t="s">
        <v>377</v>
      </c>
      <c r="F349" s="310" t="s">
        <v>202</v>
      </c>
      <c r="G349" s="114">
        <v>1484</v>
      </c>
      <c r="H349" s="114">
        <v>1470</v>
      </c>
      <c r="I349" s="114">
        <v>1470</v>
      </c>
    </row>
    <row r="350" spans="1:9" ht="50.25" customHeight="1">
      <c r="A350" s="290" t="s">
        <v>196</v>
      </c>
      <c r="B350" s="115" t="s">
        <v>293</v>
      </c>
      <c r="C350" s="115" t="s">
        <v>266</v>
      </c>
      <c r="D350" s="311" t="s">
        <v>334</v>
      </c>
      <c r="E350" s="311" t="s">
        <v>377</v>
      </c>
      <c r="F350" s="310" t="s">
        <v>191</v>
      </c>
      <c r="G350" s="114"/>
      <c r="H350" s="114">
        <v>14</v>
      </c>
      <c r="I350" s="114">
        <v>14</v>
      </c>
    </row>
    <row r="351" spans="1:9" ht="30.75" customHeight="1">
      <c r="A351" s="117" t="s">
        <v>219</v>
      </c>
      <c r="B351" s="115" t="s">
        <v>293</v>
      </c>
      <c r="C351" s="115" t="s">
        <v>266</v>
      </c>
      <c r="D351" s="311" t="s">
        <v>334</v>
      </c>
      <c r="E351" s="311" t="s">
        <v>377</v>
      </c>
      <c r="F351" s="310" t="s">
        <v>218</v>
      </c>
      <c r="G351" s="114">
        <v>196.3</v>
      </c>
      <c r="H351" s="114">
        <v>196.3</v>
      </c>
      <c r="I351" s="114">
        <v>241.8</v>
      </c>
    </row>
    <row r="352" spans="1:9" ht="25.5" customHeight="1">
      <c r="A352" s="172" t="s">
        <v>239</v>
      </c>
      <c r="B352" s="115" t="s">
        <v>293</v>
      </c>
      <c r="C352" s="115" t="s">
        <v>266</v>
      </c>
      <c r="D352" s="115" t="s">
        <v>334</v>
      </c>
      <c r="E352" s="115" t="s">
        <v>238</v>
      </c>
      <c r="F352" s="124"/>
      <c r="G352" s="114">
        <f>G353+G358+G360</f>
        <v>4770.6</v>
      </c>
      <c r="H352" s="114">
        <f>H353+H358+H360</f>
        <v>3580</v>
      </c>
      <c r="I352" s="114">
        <f>I353+I358+I360</f>
        <v>2580</v>
      </c>
    </row>
    <row r="353" spans="1:9" ht="30">
      <c r="A353" s="172" t="s">
        <v>376</v>
      </c>
      <c r="B353" s="115" t="s">
        <v>293</v>
      </c>
      <c r="C353" s="115" t="s">
        <v>266</v>
      </c>
      <c r="D353" s="115" t="s">
        <v>334</v>
      </c>
      <c r="E353" s="115" t="s">
        <v>375</v>
      </c>
      <c r="F353" s="124"/>
      <c r="G353" s="114">
        <f>G354</f>
        <v>4710.6</v>
      </c>
      <c r="H353" s="114">
        <f>H354+H355+H356+H357</f>
        <v>3500</v>
      </c>
      <c r="I353" s="114">
        <f>I354+I355+I356+I357</f>
        <v>2550</v>
      </c>
    </row>
    <row r="354" spans="1:9" ht="30" customHeight="1">
      <c r="A354" s="117" t="s">
        <v>219</v>
      </c>
      <c r="B354" s="115" t="s">
        <v>293</v>
      </c>
      <c r="C354" s="115" t="s">
        <v>266</v>
      </c>
      <c r="D354" s="115" t="s">
        <v>334</v>
      </c>
      <c r="E354" s="115" t="s">
        <v>375</v>
      </c>
      <c r="F354" s="310" t="s">
        <v>218</v>
      </c>
      <c r="G354" s="114">
        <v>4710.6</v>
      </c>
      <c r="H354" s="289">
        <v>584</v>
      </c>
      <c r="I354" s="289">
        <v>426.3</v>
      </c>
    </row>
    <row r="355" spans="1:9" ht="35.25" customHeight="1">
      <c r="A355" s="294" t="s">
        <v>229</v>
      </c>
      <c r="B355" s="115" t="s">
        <v>293</v>
      </c>
      <c r="C355" s="115" t="s">
        <v>266</v>
      </c>
      <c r="D355" s="115" t="s">
        <v>334</v>
      </c>
      <c r="E355" s="115" t="s">
        <v>375</v>
      </c>
      <c r="F355" s="310" t="s">
        <v>226</v>
      </c>
      <c r="G355" s="114"/>
      <c r="H355" s="289">
        <v>1655.9</v>
      </c>
      <c r="I355" s="289">
        <v>1205.8</v>
      </c>
    </row>
    <row r="356" spans="1:9" ht="30" customHeight="1">
      <c r="A356" s="117" t="s">
        <v>362</v>
      </c>
      <c r="B356" s="115" t="s">
        <v>293</v>
      </c>
      <c r="C356" s="115" t="s">
        <v>266</v>
      </c>
      <c r="D356" s="115" t="s">
        <v>334</v>
      </c>
      <c r="E356" s="115" t="s">
        <v>375</v>
      </c>
      <c r="F356" s="310" t="s">
        <v>361</v>
      </c>
      <c r="G356" s="114"/>
      <c r="H356" s="289">
        <v>985.1</v>
      </c>
      <c r="I356" s="289">
        <v>717.6</v>
      </c>
    </row>
    <row r="357" spans="1:9" ht="30" customHeight="1">
      <c r="A357" s="294" t="s">
        <v>231</v>
      </c>
      <c r="B357" s="115" t="s">
        <v>293</v>
      </c>
      <c r="C357" s="115" t="s">
        <v>266</v>
      </c>
      <c r="D357" s="115" t="s">
        <v>334</v>
      </c>
      <c r="E357" s="115" t="s">
        <v>375</v>
      </c>
      <c r="F357" s="310" t="s">
        <v>230</v>
      </c>
      <c r="G357" s="114"/>
      <c r="H357" s="289">
        <v>275</v>
      </c>
      <c r="I357" s="289">
        <v>200.3</v>
      </c>
    </row>
    <row r="358" spans="1:9" ht="47.25" customHeight="1">
      <c r="A358" s="117" t="s">
        <v>349</v>
      </c>
      <c r="B358" s="115" t="s">
        <v>293</v>
      </c>
      <c r="C358" s="115" t="s">
        <v>266</v>
      </c>
      <c r="D358" s="115" t="s">
        <v>334</v>
      </c>
      <c r="E358" s="309" t="s">
        <v>348</v>
      </c>
      <c r="F358" s="124"/>
      <c r="G358" s="114">
        <f>G359</f>
        <v>50</v>
      </c>
      <c r="H358" s="114">
        <f>H359</f>
        <v>50</v>
      </c>
      <c r="I358" s="114">
        <f>I359</f>
        <v>0</v>
      </c>
    </row>
    <row r="359" spans="1:9" ht="30" customHeight="1">
      <c r="A359" s="117" t="s">
        <v>219</v>
      </c>
      <c r="B359" s="115" t="s">
        <v>293</v>
      </c>
      <c r="C359" s="115" t="s">
        <v>266</v>
      </c>
      <c r="D359" s="115" t="s">
        <v>334</v>
      </c>
      <c r="E359" s="126" t="s">
        <v>348</v>
      </c>
      <c r="F359" s="124" t="s">
        <v>218</v>
      </c>
      <c r="G359" s="114">
        <v>50</v>
      </c>
      <c r="H359" s="289">
        <v>50</v>
      </c>
      <c r="I359" s="289">
        <v>0</v>
      </c>
    </row>
    <row r="360" spans="1:9" ht="30" customHeight="1">
      <c r="A360" s="117" t="s">
        <v>347</v>
      </c>
      <c r="B360" s="115" t="s">
        <v>293</v>
      </c>
      <c r="C360" s="115" t="s">
        <v>266</v>
      </c>
      <c r="D360" s="115" t="s">
        <v>334</v>
      </c>
      <c r="E360" s="126" t="s">
        <v>346</v>
      </c>
      <c r="F360" s="124"/>
      <c r="G360" s="114">
        <f>G361</f>
        <v>10</v>
      </c>
      <c r="H360" s="114">
        <f>H361</f>
        <v>30</v>
      </c>
      <c r="I360" s="114">
        <f>I361</f>
        <v>30</v>
      </c>
    </row>
    <row r="361" spans="1:9" ht="30" customHeight="1">
      <c r="A361" s="117" t="s">
        <v>219</v>
      </c>
      <c r="B361" s="115" t="s">
        <v>293</v>
      </c>
      <c r="C361" s="115" t="s">
        <v>266</v>
      </c>
      <c r="D361" s="115" t="s">
        <v>334</v>
      </c>
      <c r="E361" s="126" t="s">
        <v>346</v>
      </c>
      <c r="F361" s="124" t="s">
        <v>218</v>
      </c>
      <c r="G361" s="114">
        <v>10</v>
      </c>
      <c r="H361" s="289">
        <v>30</v>
      </c>
      <c r="I361" s="289">
        <v>30</v>
      </c>
    </row>
    <row r="362" spans="1:9" ht="30" customHeight="1">
      <c r="A362" s="117" t="s">
        <v>208</v>
      </c>
      <c r="B362" s="115" t="s">
        <v>293</v>
      </c>
      <c r="C362" s="115" t="s">
        <v>194</v>
      </c>
      <c r="D362" s="115"/>
      <c r="E362" s="115"/>
      <c r="F362" s="124"/>
      <c r="G362" s="114">
        <f>G363</f>
        <v>412.6</v>
      </c>
      <c r="H362" s="114">
        <f>H363</f>
        <v>412.6</v>
      </c>
      <c r="I362" s="114">
        <f>I363</f>
        <v>424</v>
      </c>
    </row>
    <row r="363" spans="1:9" ht="30" customHeight="1">
      <c r="A363" s="117" t="s">
        <v>207</v>
      </c>
      <c r="B363" s="115" t="s">
        <v>293</v>
      </c>
      <c r="C363" s="115" t="s">
        <v>194</v>
      </c>
      <c r="D363" s="115" t="s">
        <v>193</v>
      </c>
      <c r="E363" s="115"/>
      <c r="F363" s="124"/>
      <c r="G363" s="114">
        <f>G364</f>
        <v>412.6</v>
      </c>
      <c r="H363" s="114">
        <f>H364</f>
        <v>412.6</v>
      </c>
      <c r="I363" s="114">
        <f>I364</f>
        <v>424</v>
      </c>
    </row>
    <row r="364" spans="1:9" ht="30" customHeight="1">
      <c r="A364" s="308" t="s">
        <v>332</v>
      </c>
      <c r="B364" s="115" t="s">
        <v>293</v>
      </c>
      <c r="C364" s="115" t="s">
        <v>194</v>
      </c>
      <c r="D364" s="115" t="s">
        <v>193</v>
      </c>
      <c r="E364" s="115" t="s">
        <v>311</v>
      </c>
      <c r="F364" s="118"/>
      <c r="G364" s="114">
        <f>G365</f>
        <v>412.6</v>
      </c>
      <c r="H364" s="114">
        <f>H365</f>
        <v>412.6</v>
      </c>
      <c r="I364" s="114">
        <f>I365</f>
        <v>424</v>
      </c>
    </row>
    <row r="365" spans="1:9" ht="30" customHeight="1">
      <c r="A365" s="291" t="s">
        <v>331</v>
      </c>
      <c r="B365" s="115" t="s">
        <v>293</v>
      </c>
      <c r="C365" s="115" t="s">
        <v>194</v>
      </c>
      <c r="D365" s="115" t="s">
        <v>193</v>
      </c>
      <c r="E365" s="115" t="s">
        <v>330</v>
      </c>
      <c r="F365" s="118"/>
      <c r="G365" s="114">
        <f>G366</f>
        <v>412.6</v>
      </c>
      <c r="H365" s="114">
        <f>H366</f>
        <v>412.6</v>
      </c>
      <c r="I365" s="114">
        <f>I366</f>
        <v>424</v>
      </c>
    </row>
    <row r="366" spans="1:9" ht="96.75" customHeight="1">
      <c r="A366" s="291" t="s">
        <v>768</v>
      </c>
      <c r="B366" s="115" t="s">
        <v>293</v>
      </c>
      <c r="C366" s="115" t="s">
        <v>194</v>
      </c>
      <c r="D366" s="115" t="s">
        <v>193</v>
      </c>
      <c r="E366" s="115" t="s">
        <v>328</v>
      </c>
      <c r="F366" s="118"/>
      <c r="G366" s="114">
        <f>G367+G368</f>
        <v>412.6</v>
      </c>
      <c r="H366" s="114">
        <f>H367+H368</f>
        <v>412.6</v>
      </c>
      <c r="I366" s="114">
        <f>I367+I368</f>
        <v>424</v>
      </c>
    </row>
    <row r="367" spans="1:9" ht="30" customHeight="1">
      <c r="A367" s="290" t="s">
        <v>198</v>
      </c>
      <c r="B367" s="115" t="s">
        <v>293</v>
      </c>
      <c r="C367" s="115" t="s">
        <v>194</v>
      </c>
      <c r="D367" s="115" t="s">
        <v>193</v>
      </c>
      <c r="E367" s="115" t="s">
        <v>328</v>
      </c>
      <c r="F367" s="118" t="s">
        <v>202</v>
      </c>
      <c r="G367" s="114">
        <v>374</v>
      </c>
      <c r="H367" s="114">
        <v>374</v>
      </c>
      <c r="I367" s="114">
        <v>374</v>
      </c>
    </row>
    <row r="368" spans="1:9" ht="30" customHeight="1">
      <c r="A368" s="117" t="s">
        <v>219</v>
      </c>
      <c r="B368" s="115" t="s">
        <v>293</v>
      </c>
      <c r="C368" s="115" t="s">
        <v>194</v>
      </c>
      <c r="D368" s="115" t="s">
        <v>193</v>
      </c>
      <c r="E368" s="115" t="s">
        <v>328</v>
      </c>
      <c r="F368" s="118" t="s">
        <v>218</v>
      </c>
      <c r="G368" s="114">
        <v>38.6</v>
      </c>
      <c r="H368" s="114">
        <v>38.6</v>
      </c>
      <c r="I368" s="114">
        <v>50</v>
      </c>
    </row>
    <row r="369" spans="1:9" ht="30" customHeight="1">
      <c r="A369" s="307" t="s">
        <v>327</v>
      </c>
      <c r="B369" s="115" t="s">
        <v>293</v>
      </c>
      <c r="C369" s="115" t="s">
        <v>308</v>
      </c>
      <c r="D369" s="115"/>
      <c r="E369" s="115"/>
      <c r="F369" s="124"/>
      <c r="G369" s="114">
        <f>G370+G374</f>
        <v>30501.100000000002</v>
      </c>
      <c r="H369" s="114">
        <f>H370+H374</f>
        <v>31359.699999999997</v>
      </c>
      <c r="I369" s="114">
        <f>I370+I374</f>
        <v>32740.700000000004</v>
      </c>
    </row>
    <row r="370" spans="1:9" ht="24.75" customHeight="1">
      <c r="A370" s="117" t="s">
        <v>326</v>
      </c>
      <c r="B370" s="115" t="s">
        <v>293</v>
      </c>
      <c r="C370" s="115" t="s">
        <v>308</v>
      </c>
      <c r="D370" s="115" t="s">
        <v>323</v>
      </c>
      <c r="E370" s="115"/>
      <c r="F370" s="124"/>
      <c r="G370" s="114">
        <f>G371</f>
        <v>150</v>
      </c>
      <c r="H370" s="114">
        <f>H371</f>
        <v>150</v>
      </c>
      <c r="I370" s="114">
        <f>I371</f>
        <v>150</v>
      </c>
    </row>
    <row r="371" spans="1:9" ht="20.25" customHeight="1">
      <c r="A371" s="306" t="s">
        <v>239</v>
      </c>
      <c r="B371" s="115" t="s">
        <v>293</v>
      </c>
      <c r="C371" s="115" t="s">
        <v>308</v>
      </c>
      <c r="D371" s="115" t="s">
        <v>323</v>
      </c>
      <c r="E371" s="115" t="s">
        <v>325</v>
      </c>
      <c r="F371" s="124"/>
      <c r="G371" s="114">
        <f>G372</f>
        <v>150</v>
      </c>
      <c r="H371" s="114">
        <f>H372</f>
        <v>150</v>
      </c>
      <c r="I371" s="114">
        <f>I372</f>
        <v>150</v>
      </c>
    </row>
    <row r="372" spans="1:9" ht="62.25" customHeight="1">
      <c r="A372" s="172" t="s">
        <v>767</v>
      </c>
      <c r="B372" s="115" t="s">
        <v>293</v>
      </c>
      <c r="C372" s="115" t="s">
        <v>308</v>
      </c>
      <c r="D372" s="115" t="s">
        <v>323</v>
      </c>
      <c r="E372" s="115" t="s">
        <v>322</v>
      </c>
      <c r="F372" s="124"/>
      <c r="G372" s="114">
        <f>G373</f>
        <v>150</v>
      </c>
      <c r="H372" s="114">
        <f>H373</f>
        <v>150</v>
      </c>
      <c r="I372" s="114">
        <f>I373</f>
        <v>150</v>
      </c>
    </row>
    <row r="373" spans="1:9" ht="30" customHeight="1">
      <c r="A373" s="291" t="s">
        <v>309</v>
      </c>
      <c r="B373" s="115" t="s">
        <v>293</v>
      </c>
      <c r="C373" s="115" t="s">
        <v>308</v>
      </c>
      <c r="D373" s="115" t="s">
        <v>323</v>
      </c>
      <c r="E373" s="115" t="s">
        <v>322</v>
      </c>
      <c r="F373" s="124" t="s">
        <v>305</v>
      </c>
      <c r="G373" s="114">
        <v>150</v>
      </c>
      <c r="H373" s="289">
        <v>150</v>
      </c>
      <c r="I373" s="289">
        <v>150</v>
      </c>
    </row>
    <row r="374" spans="1:9" ht="27" customHeight="1">
      <c r="A374" s="172" t="s">
        <v>321</v>
      </c>
      <c r="B374" s="115" t="s">
        <v>293</v>
      </c>
      <c r="C374" s="115" t="s">
        <v>308</v>
      </c>
      <c r="D374" s="115" t="s">
        <v>307</v>
      </c>
      <c r="E374" s="115"/>
      <c r="F374" s="124"/>
      <c r="G374" s="114">
        <f>G375+G382</f>
        <v>30351.100000000002</v>
      </c>
      <c r="H374" s="114">
        <f>H375+H382</f>
        <v>31209.699999999997</v>
      </c>
      <c r="I374" s="114">
        <f>I375+I382</f>
        <v>32590.700000000004</v>
      </c>
    </row>
    <row r="375" spans="1:9" ht="30">
      <c r="A375" s="305" t="s">
        <v>320</v>
      </c>
      <c r="B375" s="115" t="s">
        <v>293</v>
      </c>
      <c r="C375" s="115" t="s">
        <v>308</v>
      </c>
      <c r="D375" s="115" t="s">
        <v>307</v>
      </c>
      <c r="E375" s="134" t="s">
        <v>319</v>
      </c>
      <c r="F375" s="124"/>
      <c r="G375" s="114">
        <f>G378+G380</f>
        <v>30238.300000000003</v>
      </c>
      <c r="H375" s="114">
        <f>H378+H380</f>
        <v>31093.699999999997</v>
      </c>
      <c r="I375" s="114">
        <f>I378+I380</f>
        <v>32471.300000000003</v>
      </c>
    </row>
    <row r="376" spans="1:9" ht="87.75" customHeight="1" hidden="1">
      <c r="A376" s="117" t="s">
        <v>766</v>
      </c>
      <c r="B376" s="115" t="s">
        <v>293</v>
      </c>
      <c r="C376" s="115" t="s">
        <v>308</v>
      </c>
      <c r="D376" s="115" t="s">
        <v>307</v>
      </c>
      <c r="E376" s="134">
        <v>5201001</v>
      </c>
      <c r="F376" s="124" t="s">
        <v>765</v>
      </c>
      <c r="G376" s="114"/>
      <c r="H376" s="114"/>
      <c r="I376" s="114"/>
    </row>
    <row r="377" spans="1:9" ht="37.5" customHeight="1" hidden="1">
      <c r="A377" s="117" t="s">
        <v>320</v>
      </c>
      <c r="B377" s="115" t="s">
        <v>293</v>
      </c>
      <c r="C377" s="115" t="s">
        <v>308</v>
      </c>
      <c r="D377" s="115" t="s">
        <v>307</v>
      </c>
      <c r="E377" s="134">
        <v>5201001</v>
      </c>
      <c r="F377" s="124" t="s">
        <v>765</v>
      </c>
      <c r="G377" s="114"/>
      <c r="H377" s="114"/>
      <c r="I377" s="114"/>
    </row>
    <row r="378" spans="1:9" ht="88.5" customHeight="1">
      <c r="A378" s="305" t="s">
        <v>318</v>
      </c>
      <c r="B378" s="115" t="s">
        <v>293</v>
      </c>
      <c r="C378" s="115" t="s">
        <v>308</v>
      </c>
      <c r="D378" s="115" t="s">
        <v>307</v>
      </c>
      <c r="E378" s="134" t="s">
        <v>316</v>
      </c>
      <c r="F378" s="124"/>
      <c r="G378" s="114">
        <f>G379</f>
        <v>7655.4</v>
      </c>
      <c r="H378" s="114">
        <f>H379</f>
        <v>7235.1</v>
      </c>
      <c r="I378" s="114">
        <f>I379</f>
        <v>7235.1</v>
      </c>
    </row>
    <row r="379" spans="1:9" ht="45">
      <c r="A379" s="172" t="s">
        <v>317</v>
      </c>
      <c r="B379" s="115" t="s">
        <v>293</v>
      </c>
      <c r="C379" s="115" t="s">
        <v>308</v>
      </c>
      <c r="D379" s="115" t="s">
        <v>307</v>
      </c>
      <c r="E379" s="134" t="s">
        <v>316</v>
      </c>
      <c r="F379" s="124" t="s">
        <v>315</v>
      </c>
      <c r="G379" s="114">
        <v>7655.4</v>
      </c>
      <c r="H379" s="114">
        <v>7235.1</v>
      </c>
      <c r="I379" s="114">
        <v>7235.1</v>
      </c>
    </row>
    <row r="380" spans="1:9" ht="49.5" customHeight="1">
      <c r="A380" s="304" t="s">
        <v>314</v>
      </c>
      <c r="B380" s="302" t="s">
        <v>293</v>
      </c>
      <c r="C380" s="115" t="s">
        <v>308</v>
      </c>
      <c r="D380" s="115" t="s">
        <v>307</v>
      </c>
      <c r="E380" s="301" t="s">
        <v>313</v>
      </c>
      <c r="F380" s="124"/>
      <c r="G380" s="114">
        <f>G381</f>
        <v>22582.9</v>
      </c>
      <c r="H380" s="114">
        <f>H381</f>
        <v>23858.6</v>
      </c>
      <c r="I380" s="114">
        <f>I381</f>
        <v>25236.2</v>
      </c>
    </row>
    <row r="381" spans="1:9" ht="37.5" customHeight="1">
      <c r="A381" s="303" t="s">
        <v>309</v>
      </c>
      <c r="B381" s="302" t="s">
        <v>293</v>
      </c>
      <c r="C381" s="115" t="s">
        <v>308</v>
      </c>
      <c r="D381" s="115" t="s">
        <v>307</v>
      </c>
      <c r="E381" s="301" t="s">
        <v>313</v>
      </c>
      <c r="F381" s="300" t="s">
        <v>305</v>
      </c>
      <c r="G381" s="114">
        <f>19882.9+2700</f>
        <v>22582.9</v>
      </c>
      <c r="H381" s="289">
        <v>23858.6</v>
      </c>
      <c r="I381" s="289">
        <v>25236.2</v>
      </c>
    </row>
    <row r="382" spans="1:9" ht="86.25" customHeight="1">
      <c r="A382" s="172" t="s">
        <v>312</v>
      </c>
      <c r="B382" s="115" t="s">
        <v>293</v>
      </c>
      <c r="C382" s="115" t="s">
        <v>308</v>
      </c>
      <c r="D382" s="115" t="s">
        <v>307</v>
      </c>
      <c r="E382" s="297" t="s">
        <v>311</v>
      </c>
      <c r="F382" s="124"/>
      <c r="G382" s="114">
        <f>G383</f>
        <v>112.8</v>
      </c>
      <c r="H382" s="114">
        <f>H383</f>
        <v>116</v>
      </c>
      <c r="I382" s="114">
        <f>I383</f>
        <v>119.4</v>
      </c>
    </row>
    <row r="383" spans="1:9" ht="49.5" customHeight="1">
      <c r="A383" s="299" t="s">
        <v>310</v>
      </c>
      <c r="B383" s="115" t="s">
        <v>293</v>
      </c>
      <c r="C383" s="115" t="s">
        <v>308</v>
      </c>
      <c r="D383" s="115" t="s">
        <v>307</v>
      </c>
      <c r="E383" s="297" t="s">
        <v>306</v>
      </c>
      <c r="F383" s="298"/>
      <c r="G383" s="114">
        <f>G384</f>
        <v>112.8</v>
      </c>
      <c r="H383" s="114">
        <f>H384</f>
        <v>116</v>
      </c>
      <c r="I383" s="114">
        <f>I384</f>
        <v>119.4</v>
      </c>
    </row>
    <row r="384" spans="1:9" ht="38.25" customHeight="1">
      <c r="A384" s="291" t="s">
        <v>309</v>
      </c>
      <c r="B384" s="115" t="s">
        <v>293</v>
      </c>
      <c r="C384" s="115" t="s">
        <v>308</v>
      </c>
      <c r="D384" s="115" t="s">
        <v>307</v>
      </c>
      <c r="E384" s="297" t="s">
        <v>306</v>
      </c>
      <c r="F384" s="136" t="s">
        <v>305</v>
      </c>
      <c r="G384" s="114">
        <v>112.8</v>
      </c>
      <c r="H384" s="289">
        <v>116</v>
      </c>
      <c r="I384" s="289">
        <v>119.4</v>
      </c>
    </row>
    <row r="385" spans="1:9" ht="23.25" customHeight="1">
      <c r="A385" s="172" t="s">
        <v>304</v>
      </c>
      <c r="B385" s="115" t="s">
        <v>293</v>
      </c>
      <c r="C385" s="115" t="s">
        <v>292</v>
      </c>
      <c r="D385" s="115"/>
      <c r="E385" s="115"/>
      <c r="F385" s="124"/>
      <c r="G385" s="114">
        <f>G386</f>
        <v>2000</v>
      </c>
      <c r="H385" s="114">
        <f>H386</f>
        <v>2000</v>
      </c>
      <c r="I385" s="114">
        <f>I386</f>
        <v>2000</v>
      </c>
    </row>
    <row r="386" spans="1:9" ht="23.25" customHeight="1">
      <c r="A386" s="172" t="s">
        <v>239</v>
      </c>
      <c r="B386" s="115" t="s">
        <v>293</v>
      </c>
      <c r="C386" s="115" t="s">
        <v>292</v>
      </c>
      <c r="D386" s="115" t="s">
        <v>291</v>
      </c>
      <c r="E386" s="115" t="s">
        <v>238</v>
      </c>
      <c r="F386" s="124"/>
      <c r="G386" s="114">
        <f>G387</f>
        <v>2000</v>
      </c>
      <c r="H386" s="114">
        <f>H387</f>
        <v>2000</v>
      </c>
      <c r="I386" s="114">
        <f>I387</f>
        <v>2000</v>
      </c>
    </row>
    <row r="387" spans="1:9" ht="35.25" customHeight="1">
      <c r="A387" s="117" t="s">
        <v>303</v>
      </c>
      <c r="B387" s="115" t="s">
        <v>293</v>
      </c>
      <c r="C387" s="115" t="s">
        <v>292</v>
      </c>
      <c r="D387" s="115" t="s">
        <v>291</v>
      </c>
      <c r="E387" s="115" t="s">
        <v>302</v>
      </c>
      <c r="F387" s="124"/>
      <c r="G387" s="114">
        <f>G388</f>
        <v>2000</v>
      </c>
      <c r="H387" s="114">
        <f>H388+H389</f>
        <v>2000</v>
      </c>
      <c r="I387" s="114">
        <f>I388+I389</f>
        <v>2000</v>
      </c>
    </row>
    <row r="388" spans="1:9" ht="39.75" customHeight="1">
      <c r="A388" s="117" t="s">
        <v>219</v>
      </c>
      <c r="B388" s="115" t="s">
        <v>293</v>
      </c>
      <c r="C388" s="115" t="s">
        <v>292</v>
      </c>
      <c r="D388" s="115" t="s">
        <v>291</v>
      </c>
      <c r="E388" s="115" t="s">
        <v>764</v>
      </c>
      <c r="F388" s="124" t="s">
        <v>218</v>
      </c>
      <c r="G388" s="114">
        <v>2000</v>
      </c>
      <c r="H388" s="289">
        <v>250</v>
      </c>
      <c r="I388" s="289">
        <v>250</v>
      </c>
    </row>
    <row r="389" spans="1:9" ht="39.75" customHeight="1">
      <c r="A389" s="117" t="s">
        <v>229</v>
      </c>
      <c r="B389" s="115" t="s">
        <v>293</v>
      </c>
      <c r="C389" s="115" t="s">
        <v>292</v>
      </c>
      <c r="D389" s="115" t="s">
        <v>291</v>
      </c>
      <c r="E389" s="115" t="s">
        <v>764</v>
      </c>
      <c r="F389" s="124" t="s">
        <v>226</v>
      </c>
      <c r="G389" s="114"/>
      <c r="H389" s="289">
        <v>1750</v>
      </c>
      <c r="I389" s="289">
        <v>1750</v>
      </c>
    </row>
    <row r="390" spans="1:9" ht="45.75" customHeight="1">
      <c r="A390" s="123" t="s">
        <v>763</v>
      </c>
      <c r="B390" s="122" t="s">
        <v>213</v>
      </c>
      <c r="C390" s="115"/>
      <c r="D390" s="115"/>
      <c r="E390" s="134"/>
      <c r="F390" s="124"/>
      <c r="G390" s="296">
        <f>G391+G396</f>
        <v>56594.3</v>
      </c>
      <c r="H390" s="296">
        <f>H391+H396</f>
        <v>61306.93200000001</v>
      </c>
      <c r="I390" s="296">
        <f>I391+I396</f>
        <v>60522.95211200001</v>
      </c>
    </row>
    <row r="391" spans="1:9" ht="15">
      <c r="A391" s="117" t="s">
        <v>270</v>
      </c>
      <c r="B391" s="115" t="s">
        <v>213</v>
      </c>
      <c r="C391" s="115" t="s">
        <v>266</v>
      </c>
      <c r="D391" s="295"/>
      <c r="E391" s="292"/>
      <c r="F391" s="124"/>
      <c r="G391" s="114">
        <f>G392</f>
        <v>17002</v>
      </c>
      <c r="H391" s="114">
        <f>H392</f>
        <v>18005.118000000002</v>
      </c>
      <c r="I391" s="114">
        <f>I392</f>
        <v>18941.384136000004</v>
      </c>
    </row>
    <row r="392" spans="1:9" ht="14.25" customHeight="1">
      <c r="A392" s="117" t="s">
        <v>269</v>
      </c>
      <c r="B392" s="115" t="s">
        <v>213</v>
      </c>
      <c r="C392" s="115" t="s">
        <v>266</v>
      </c>
      <c r="D392" s="115" t="s">
        <v>265</v>
      </c>
      <c r="E392" s="115"/>
      <c r="F392" s="124"/>
      <c r="G392" s="114">
        <f>G393</f>
        <v>17002</v>
      </c>
      <c r="H392" s="114">
        <f>H393</f>
        <v>18005.118000000002</v>
      </c>
      <c r="I392" s="114">
        <f>I393</f>
        <v>18941.384136000004</v>
      </c>
    </row>
    <row r="393" spans="1:9" ht="16.5" customHeight="1">
      <c r="A393" s="172" t="s">
        <v>268</v>
      </c>
      <c r="B393" s="115" t="s">
        <v>213</v>
      </c>
      <c r="C393" s="115" t="s">
        <v>266</v>
      </c>
      <c r="D393" s="115" t="s">
        <v>265</v>
      </c>
      <c r="E393" s="115" t="s">
        <v>267</v>
      </c>
      <c r="F393" s="124"/>
      <c r="G393" s="114">
        <f>G394</f>
        <v>17002</v>
      </c>
      <c r="H393" s="114">
        <f>H394</f>
        <v>18005.118000000002</v>
      </c>
      <c r="I393" s="114">
        <f>I394</f>
        <v>18941.384136000004</v>
      </c>
    </row>
    <row r="394" spans="1:9" ht="30">
      <c r="A394" s="172" t="s">
        <v>220</v>
      </c>
      <c r="B394" s="115" t="s">
        <v>213</v>
      </c>
      <c r="C394" s="115" t="s">
        <v>266</v>
      </c>
      <c r="D394" s="115" t="s">
        <v>265</v>
      </c>
      <c r="E394" s="115" t="s">
        <v>264</v>
      </c>
      <c r="F394" s="124"/>
      <c r="G394" s="114">
        <f>G395</f>
        <v>17002</v>
      </c>
      <c r="H394" s="114">
        <f>H395</f>
        <v>18005.118000000002</v>
      </c>
      <c r="I394" s="114">
        <f>I395</f>
        <v>18941.384136000004</v>
      </c>
    </row>
    <row r="395" spans="1:9" ht="66.75" customHeight="1">
      <c r="A395" s="294" t="s">
        <v>255</v>
      </c>
      <c r="B395" s="115" t="s">
        <v>213</v>
      </c>
      <c r="C395" s="115" t="s">
        <v>266</v>
      </c>
      <c r="D395" s="115" t="s">
        <v>265</v>
      </c>
      <c r="E395" s="115" t="s">
        <v>264</v>
      </c>
      <c r="F395" s="124" t="s">
        <v>253</v>
      </c>
      <c r="G395" s="114">
        <v>17002</v>
      </c>
      <c r="H395" s="289">
        <f>G395*105.9/100</f>
        <v>18005.118000000002</v>
      </c>
      <c r="I395" s="289">
        <f>H395*105.2/100</f>
        <v>18941.384136000004</v>
      </c>
    </row>
    <row r="396" spans="1:9" ht="15.75">
      <c r="A396" s="294" t="s">
        <v>263</v>
      </c>
      <c r="B396" s="115" t="s">
        <v>213</v>
      </c>
      <c r="C396" s="115" t="s">
        <v>212</v>
      </c>
      <c r="D396" s="115"/>
      <c r="E396" s="115"/>
      <c r="F396" s="124"/>
      <c r="G396" s="114">
        <f>G397+G415</f>
        <v>39592.3</v>
      </c>
      <c r="H396" s="114">
        <f>H397+H415</f>
        <v>43301.814000000006</v>
      </c>
      <c r="I396" s="114">
        <f>I397+I415</f>
        <v>41581.567976000006</v>
      </c>
    </row>
    <row r="397" spans="1:9" ht="15.75">
      <c r="A397" s="294" t="s">
        <v>262</v>
      </c>
      <c r="B397" s="115" t="s">
        <v>213</v>
      </c>
      <c r="C397" s="115" t="s">
        <v>212</v>
      </c>
      <c r="D397" s="115" t="s">
        <v>228</v>
      </c>
      <c r="E397" s="115"/>
      <c r="F397" s="124"/>
      <c r="G397" s="114">
        <f>G398+G404+G407+G410</f>
        <v>31322.3</v>
      </c>
      <c r="H397" s="114">
        <f>H398+H404+H407+H410</f>
        <v>34543.91</v>
      </c>
      <c r="I397" s="114">
        <f>I398+I404+I407+I410</f>
        <v>32964.11372</v>
      </c>
    </row>
    <row r="398" spans="1:9" ht="30" customHeight="1">
      <c r="A398" s="117" t="s">
        <v>762</v>
      </c>
      <c r="B398" s="115" t="s">
        <v>213</v>
      </c>
      <c r="C398" s="115" t="s">
        <v>212</v>
      </c>
      <c r="D398" s="115" t="s">
        <v>228</v>
      </c>
      <c r="E398" s="115" t="s">
        <v>258</v>
      </c>
      <c r="F398" s="124"/>
      <c r="G398" s="114">
        <f>G399+G401</f>
        <v>15614.3</v>
      </c>
      <c r="H398" s="114">
        <f>H399+H401</f>
        <v>16527.738</v>
      </c>
      <c r="I398" s="114">
        <f>I399+I401</f>
        <v>17380.300776</v>
      </c>
    </row>
    <row r="399" spans="1:9" ht="45">
      <c r="A399" s="172" t="s">
        <v>257</v>
      </c>
      <c r="B399" s="115" t="s">
        <v>213</v>
      </c>
      <c r="C399" s="115" t="s">
        <v>212</v>
      </c>
      <c r="D399" s="115" t="s">
        <v>228</v>
      </c>
      <c r="E399" s="115" t="s">
        <v>256</v>
      </c>
      <c r="F399" s="124"/>
      <c r="G399" s="114">
        <f>G400</f>
        <v>132.3</v>
      </c>
      <c r="H399" s="114">
        <f>H400</f>
        <v>132.3</v>
      </c>
      <c r="I399" s="114">
        <f>I400</f>
        <v>132.3</v>
      </c>
    </row>
    <row r="400" spans="1:9" ht="31.5">
      <c r="A400" s="294" t="s">
        <v>231</v>
      </c>
      <c r="B400" s="115" t="s">
        <v>213</v>
      </c>
      <c r="C400" s="115" t="s">
        <v>212</v>
      </c>
      <c r="D400" s="115" t="s">
        <v>228</v>
      </c>
      <c r="E400" s="115" t="s">
        <v>256</v>
      </c>
      <c r="F400" s="124" t="s">
        <v>230</v>
      </c>
      <c r="G400" s="114">
        <v>132.3</v>
      </c>
      <c r="H400" s="289">
        <v>132.3</v>
      </c>
      <c r="I400" s="289">
        <v>132.3</v>
      </c>
    </row>
    <row r="401" spans="1:9" ht="30">
      <c r="A401" s="172" t="s">
        <v>220</v>
      </c>
      <c r="B401" s="115" t="s">
        <v>213</v>
      </c>
      <c r="C401" s="115" t="s">
        <v>212</v>
      </c>
      <c r="D401" s="115" t="s">
        <v>228</v>
      </c>
      <c r="E401" s="115" t="s">
        <v>254</v>
      </c>
      <c r="F401" s="124"/>
      <c r="G401" s="114">
        <f>G403</f>
        <v>15482</v>
      </c>
      <c r="H401" s="114">
        <f>H403</f>
        <v>16395.438000000002</v>
      </c>
      <c r="I401" s="114">
        <f>I403</f>
        <v>17248.000776</v>
      </c>
    </row>
    <row r="402" spans="1:9" ht="15.75">
      <c r="A402" s="290" t="s">
        <v>198</v>
      </c>
      <c r="B402" s="115" t="s">
        <v>213</v>
      </c>
      <c r="C402" s="115" t="s">
        <v>212</v>
      </c>
      <c r="D402" s="115" t="s">
        <v>228</v>
      </c>
      <c r="E402" s="115" t="s">
        <v>254</v>
      </c>
      <c r="F402" s="124" t="s">
        <v>197</v>
      </c>
      <c r="G402" s="114"/>
      <c r="H402" s="114"/>
      <c r="I402" s="114"/>
    </row>
    <row r="403" spans="1:9" ht="63">
      <c r="A403" s="294" t="s">
        <v>255</v>
      </c>
      <c r="B403" s="115" t="s">
        <v>213</v>
      </c>
      <c r="C403" s="115" t="s">
        <v>212</v>
      </c>
      <c r="D403" s="115" t="s">
        <v>228</v>
      </c>
      <c r="E403" s="115" t="s">
        <v>254</v>
      </c>
      <c r="F403" s="124" t="s">
        <v>253</v>
      </c>
      <c r="G403" s="114">
        <v>15482</v>
      </c>
      <c r="H403" s="289">
        <f>G403*105.9/100</f>
        <v>16395.438000000002</v>
      </c>
      <c r="I403" s="289">
        <f>H403*105.2/100</f>
        <v>17248.000776</v>
      </c>
    </row>
    <row r="404" spans="1:9" ht="15">
      <c r="A404" s="117" t="s">
        <v>250</v>
      </c>
      <c r="B404" s="115" t="s">
        <v>213</v>
      </c>
      <c r="C404" s="115" t="s">
        <v>212</v>
      </c>
      <c r="D404" s="115" t="s">
        <v>228</v>
      </c>
      <c r="E404" s="115" t="s">
        <v>249</v>
      </c>
      <c r="F404" s="124"/>
      <c r="G404" s="114">
        <f>G405</f>
        <v>2198</v>
      </c>
      <c r="H404" s="114">
        <f>H405</f>
        <v>2327.6820000000002</v>
      </c>
      <c r="I404" s="114">
        <f>I405</f>
        <v>2448.721464</v>
      </c>
    </row>
    <row r="405" spans="1:9" ht="30">
      <c r="A405" s="172" t="s">
        <v>220</v>
      </c>
      <c r="B405" s="115" t="s">
        <v>213</v>
      </c>
      <c r="C405" s="115" t="s">
        <v>212</v>
      </c>
      <c r="D405" s="115" t="s">
        <v>228</v>
      </c>
      <c r="E405" s="115" t="s">
        <v>248</v>
      </c>
      <c r="F405" s="124"/>
      <c r="G405" s="114">
        <f>G406</f>
        <v>2198</v>
      </c>
      <c r="H405" s="114">
        <f>H406</f>
        <v>2327.6820000000002</v>
      </c>
      <c r="I405" s="114">
        <f>I406</f>
        <v>2448.721464</v>
      </c>
    </row>
    <row r="406" spans="1:9" ht="63">
      <c r="A406" s="294" t="s">
        <v>244</v>
      </c>
      <c r="B406" s="115" t="s">
        <v>213</v>
      </c>
      <c r="C406" s="115" t="s">
        <v>212</v>
      </c>
      <c r="D406" s="115" t="s">
        <v>228</v>
      </c>
      <c r="E406" s="115" t="s">
        <v>248</v>
      </c>
      <c r="F406" s="124" t="s">
        <v>242</v>
      </c>
      <c r="G406" s="114">
        <v>2198</v>
      </c>
      <c r="H406" s="289">
        <f>G406*105.9/100</f>
        <v>2327.6820000000002</v>
      </c>
      <c r="I406" s="289">
        <f>H406*105.2/100</f>
        <v>2448.721464</v>
      </c>
    </row>
    <row r="407" spans="1:9" ht="15">
      <c r="A407" s="117" t="s">
        <v>246</v>
      </c>
      <c r="B407" s="115" t="s">
        <v>213</v>
      </c>
      <c r="C407" s="115" t="s">
        <v>212</v>
      </c>
      <c r="D407" s="115" t="s">
        <v>228</v>
      </c>
      <c r="E407" s="115" t="s">
        <v>245</v>
      </c>
      <c r="F407" s="124"/>
      <c r="G407" s="114">
        <f>G408</f>
        <v>8110</v>
      </c>
      <c r="H407" s="114">
        <f>H408</f>
        <v>8588.49</v>
      </c>
      <c r="I407" s="114">
        <f>I408</f>
        <v>9035.091480000001</v>
      </c>
    </row>
    <row r="408" spans="1:9" ht="30">
      <c r="A408" s="172" t="s">
        <v>220</v>
      </c>
      <c r="B408" s="115" t="s">
        <v>213</v>
      </c>
      <c r="C408" s="115" t="s">
        <v>212</v>
      </c>
      <c r="D408" s="115" t="s">
        <v>228</v>
      </c>
      <c r="E408" s="115" t="s">
        <v>243</v>
      </c>
      <c r="F408" s="124"/>
      <c r="G408" s="114">
        <f>G409</f>
        <v>8110</v>
      </c>
      <c r="H408" s="114">
        <f>H409</f>
        <v>8588.49</v>
      </c>
      <c r="I408" s="114">
        <f>I409</f>
        <v>9035.091480000001</v>
      </c>
    </row>
    <row r="409" spans="1:9" ht="63">
      <c r="A409" s="294" t="s">
        <v>244</v>
      </c>
      <c r="B409" s="115" t="s">
        <v>213</v>
      </c>
      <c r="C409" s="115" t="s">
        <v>212</v>
      </c>
      <c r="D409" s="115" t="s">
        <v>228</v>
      </c>
      <c r="E409" s="115" t="s">
        <v>243</v>
      </c>
      <c r="F409" s="124" t="s">
        <v>242</v>
      </c>
      <c r="G409" s="114">
        <v>8110</v>
      </c>
      <c r="H409" s="289">
        <f>G409*105.9/100</f>
        <v>8588.49</v>
      </c>
      <c r="I409" s="289">
        <f>H409*105.2/100</f>
        <v>9035.091480000001</v>
      </c>
    </row>
    <row r="410" spans="1:9" ht="21.75" customHeight="1">
      <c r="A410" s="117" t="s">
        <v>239</v>
      </c>
      <c r="B410" s="115" t="s">
        <v>213</v>
      </c>
      <c r="C410" s="115" t="s">
        <v>212</v>
      </c>
      <c r="D410" s="115" t="s">
        <v>228</v>
      </c>
      <c r="E410" s="115" t="s">
        <v>238</v>
      </c>
      <c r="F410" s="124"/>
      <c r="G410" s="114">
        <f>G411+G413</f>
        <v>5400</v>
      </c>
      <c r="H410" s="114">
        <f>H411+H413</f>
        <v>7100</v>
      </c>
      <c r="I410" s="114">
        <f>I411+I413</f>
        <v>4100</v>
      </c>
    </row>
    <row r="411" spans="1:9" ht="32.25" customHeight="1">
      <c r="A411" s="117" t="s">
        <v>237</v>
      </c>
      <c r="B411" s="115" t="s">
        <v>213</v>
      </c>
      <c r="C411" s="115" t="s">
        <v>212</v>
      </c>
      <c r="D411" s="115" t="s">
        <v>228</v>
      </c>
      <c r="E411" s="115" t="s">
        <v>236</v>
      </c>
      <c r="F411" s="124"/>
      <c r="G411" s="114">
        <f>G412</f>
        <v>5300</v>
      </c>
      <c r="H411" s="114">
        <f>H412</f>
        <v>7000</v>
      </c>
      <c r="I411" s="114">
        <f>I412</f>
        <v>4000</v>
      </c>
    </row>
    <row r="412" spans="1:9" ht="30">
      <c r="A412" s="172" t="s">
        <v>219</v>
      </c>
      <c r="B412" s="115" t="s">
        <v>213</v>
      </c>
      <c r="C412" s="115" t="s">
        <v>212</v>
      </c>
      <c r="D412" s="115" t="s">
        <v>228</v>
      </c>
      <c r="E412" s="115" t="s">
        <v>236</v>
      </c>
      <c r="F412" s="124" t="s">
        <v>218</v>
      </c>
      <c r="G412" s="114">
        <v>5300</v>
      </c>
      <c r="H412" s="289">
        <v>7000</v>
      </c>
      <c r="I412" s="289">
        <v>4000</v>
      </c>
    </row>
    <row r="413" spans="1:9" ht="60">
      <c r="A413" s="125" t="s">
        <v>235</v>
      </c>
      <c r="B413" s="115" t="s">
        <v>213</v>
      </c>
      <c r="C413" s="115" t="s">
        <v>212</v>
      </c>
      <c r="D413" s="115" t="s">
        <v>228</v>
      </c>
      <c r="E413" s="292" t="s">
        <v>233</v>
      </c>
      <c r="F413" s="124"/>
      <c r="G413" s="114">
        <f>G414</f>
        <v>100</v>
      </c>
      <c r="H413" s="114">
        <f>H414</f>
        <v>100</v>
      </c>
      <c r="I413" s="114">
        <f>I414</f>
        <v>100</v>
      </c>
    </row>
    <row r="414" spans="1:9" ht="30">
      <c r="A414" s="293" t="s">
        <v>234</v>
      </c>
      <c r="B414" s="115" t="s">
        <v>213</v>
      </c>
      <c r="C414" s="115" t="s">
        <v>212</v>
      </c>
      <c r="D414" s="115" t="s">
        <v>228</v>
      </c>
      <c r="E414" s="292" t="s">
        <v>233</v>
      </c>
      <c r="F414" s="124" t="s">
        <v>218</v>
      </c>
      <c r="G414" s="114">
        <v>100</v>
      </c>
      <c r="H414" s="289">
        <v>100</v>
      </c>
      <c r="I414" s="289">
        <v>100</v>
      </c>
    </row>
    <row r="415" spans="1:9" ht="30">
      <c r="A415" s="172" t="s">
        <v>225</v>
      </c>
      <c r="B415" s="115" t="s">
        <v>213</v>
      </c>
      <c r="C415" s="115" t="s">
        <v>212</v>
      </c>
      <c r="D415" s="115" t="s">
        <v>211</v>
      </c>
      <c r="E415" s="115"/>
      <c r="F415" s="124"/>
      <c r="G415" s="114">
        <f>G416+G424</f>
        <v>8270</v>
      </c>
      <c r="H415" s="114">
        <f>H416+H424</f>
        <v>8757.904</v>
      </c>
      <c r="I415" s="114">
        <f>I416+I424</f>
        <v>8617.454256</v>
      </c>
    </row>
    <row r="416" spans="1:9" ht="60.75" customHeight="1">
      <c r="A416" s="172" t="s">
        <v>761</v>
      </c>
      <c r="B416" s="115" t="s">
        <v>213</v>
      </c>
      <c r="C416" s="115" t="s">
        <v>212</v>
      </c>
      <c r="D416" s="115" t="s">
        <v>211</v>
      </c>
      <c r="E416" s="115" t="s">
        <v>205</v>
      </c>
      <c r="F416" s="124"/>
      <c r="G416" s="114">
        <f>G417</f>
        <v>2829</v>
      </c>
      <c r="H416" s="114">
        <f>H417</f>
        <v>2995.8849999999998</v>
      </c>
      <c r="I416" s="114">
        <f>I417</f>
        <v>3055.7582199999997</v>
      </c>
    </row>
    <row r="417" spans="1:9" ht="32.25" customHeight="1">
      <c r="A417" s="291" t="s">
        <v>204</v>
      </c>
      <c r="B417" s="115" t="s">
        <v>213</v>
      </c>
      <c r="C417" s="115" t="s">
        <v>212</v>
      </c>
      <c r="D417" s="115" t="s">
        <v>211</v>
      </c>
      <c r="E417" s="115" t="s">
        <v>203</v>
      </c>
      <c r="F417" s="124"/>
      <c r="G417" s="114">
        <f>SUM(G418:G423)</f>
        <v>2829</v>
      </c>
      <c r="H417" s="114">
        <f>H418+H419+H420+H421+H422+H423</f>
        <v>2995.8849999999998</v>
      </c>
      <c r="I417" s="114">
        <f>SUM(I418:I423)</f>
        <v>3055.7582199999997</v>
      </c>
    </row>
    <row r="418" spans="1:9" ht="27" customHeight="1">
      <c r="A418" s="290" t="s">
        <v>198</v>
      </c>
      <c r="B418" s="115" t="s">
        <v>213</v>
      </c>
      <c r="C418" s="115" t="s">
        <v>212</v>
      </c>
      <c r="D418" s="115" t="s">
        <v>211</v>
      </c>
      <c r="E418" s="115" t="s">
        <v>203</v>
      </c>
      <c r="F418" s="118" t="s">
        <v>202</v>
      </c>
      <c r="G418" s="114">
        <v>2324</v>
      </c>
      <c r="H418" s="289">
        <v>2460.1</v>
      </c>
      <c r="I418" s="289">
        <f>H418*105.2/100</f>
        <v>2588.0252</v>
      </c>
    </row>
    <row r="419" spans="1:9" ht="33.75" customHeight="1">
      <c r="A419" s="290" t="s">
        <v>224</v>
      </c>
      <c r="B419" s="115" t="s">
        <v>213</v>
      </c>
      <c r="C419" s="115" t="s">
        <v>212</v>
      </c>
      <c r="D419" s="115" t="s">
        <v>211</v>
      </c>
      <c r="E419" s="115" t="s">
        <v>203</v>
      </c>
      <c r="F419" s="118" t="s">
        <v>223</v>
      </c>
      <c r="G419" s="114"/>
      <c r="H419" s="289">
        <v>1</v>
      </c>
      <c r="I419" s="289">
        <f>H419*105.2/100</f>
        <v>1.052</v>
      </c>
    </row>
    <row r="420" spans="1:9" ht="33.75" customHeight="1">
      <c r="A420" s="290" t="s">
        <v>196</v>
      </c>
      <c r="B420" s="115" t="s">
        <v>213</v>
      </c>
      <c r="C420" s="115" t="s">
        <v>212</v>
      </c>
      <c r="D420" s="115" t="s">
        <v>211</v>
      </c>
      <c r="E420" s="115" t="s">
        <v>203</v>
      </c>
      <c r="F420" s="118" t="s">
        <v>191</v>
      </c>
      <c r="G420" s="114"/>
      <c r="H420" s="289">
        <v>72.5</v>
      </c>
      <c r="I420" s="289">
        <f>H420*105.2/100</f>
        <v>76.27</v>
      </c>
    </row>
    <row r="421" spans="1:9" ht="44.25" customHeight="1">
      <c r="A421" s="117" t="s">
        <v>219</v>
      </c>
      <c r="B421" s="115" t="s">
        <v>213</v>
      </c>
      <c r="C421" s="115" t="s">
        <v>212</v>
      </c>
      <c r="D421" s="115" t="s">
        <v>211</v>
      </c>
      <c r="E421" s="115" t="s">
        <v>203</v>
      </c>
      <c r="F421" s="118" t="s">
        <v>218</v>
      </c>
      <c r="G421" s="114">
        <v>490</v>
      </c>
      <c r="H421" s="289">
        <v>446.4</v>
      </c>
      <c r="I421" s="289">
        <v>373.7</v>
      </c>
    </row>
    <row r="422" spans="1:9" ht="31.5" customHeight="1">
      <c r="A422" s="290" t="s">
        <v>222</v>
      </c>
      <c r="B422" s="115" t="s">
        <v>213</v>
      </c>
      <c r="C422" s="115" t="s">
        <v>212</v>
      </c>
      <c r="D422" s="115" t="s">
        <v>211</v>
      </c>
      <c r="E422" s="115" t="s">
        <v>203</v>
      </c>
      <c r="F422" s="118" t="s">
        <v>221</v>
      </c>
      <c r="G422" s="114">
        <v>11</v>
      </c>
      <c r="H422" s="289">
        <f>G422*105.9/100</f>
        <v>11.649000000000001</v>
      </c>
      <c r="I422" s="289">
        <f>H422*105.2/100</f>
        <v>12.254748000000001</v>
      </c>
    </row>
    <row r="423" spans="1:9" ht="36.75" customHeight="1">
      <c r="A423" s="290" t="s">
        <v>217</v>
      </c>
      <c r="B423" s="115" t="s">
        <v>213</v>
      </c>
      <c r="C423" s="115" t="s">
        <v>212</v>
      </c>
      <c r="D423" s="115" t="s">
        <v>211</v>
      </c>
      <c r="E423" s="115" t="s">
        <v>203</v>
      </c>
      <c r="F423" s="118" t="s">
        <v>215</v>
      </c>
      <c r="G423" s="114">
        <v>4</v>
      </c>
      <c r="H423" s="289">
        <f>G423*105.9/100</f>
        <v>4.236000000000001</v>
      </c>
      <c r="I423" s="289">
        <f>H423*105.2/100</f>
        <v>4.456272000000001</v>
      </c>
    </row>
    <row r="424" spans="1:9" ht="90">
      <c r="A424" s="117" t="s">
        <v>201</v>
      </c>
      <c r="B424" s="115" t="s">
        <v>213</v>
      </c>
      <c r="C424" s="115" t="s">
        <v>212</v>
      </c>
      <c r="D424" s="115" t="s">
        <v>211</v>
      </c>
      <c r="E424" s="115" t="s">
        <v>216</v>
      </c>
      <c r="F424" s="124"/>
      <c r="G424" s="114">
        <f>G425</f>
        <v>5441</v>
      </c>
      <c r="H424" s="114">
        <f>H425</f>
        <v>5762.019</v>
      </c>
      <c r="I424" s="114">
        <f>I425</f>
        <v>5561.696036000001</v>
      </c>
    </row>
    <row r="425" spans="1:9" ht="30">
      <c r="A425" s="117" t="s">
        <v>220</v>
      </c>
      <c r="B425" s="115" t="s">
        <v>213</v>
      </c>
      <c r="C425" s="115" t="s">
        <v>212</v>
      </c>
      <c r="D425" s="115" t="s">
        <v>211</v>
      </c>
      <c r="E425" s="115" t="s">
        <v>216</v>
      </c>
      <c r="F425" s="124"/>
      <c r="G425" s="114">
        <f>SUM(G426:G430)</f>
        <v>5441</v>
      </c>
      <c r="H425" s="114">
        <f>SUM(H426:H430)</f>
        <v>5762.019</v>
      </c>
      <c r="I425" s="114">
        <f>SUM(I426:I430)</f>
        <v>5561.696036000001</v>
      </c>
    </row>
    <row r="426" spans="1:9" ht="27.75" customHeight="1">
      <c r="A426" s="290" t="s">
        <v>198</v>
      </c>
      <c r="B426" s="115" t="s">
        <v>213</v>
      </c>
      <c r="C426" s="115" t="s">
        <v>212</v>
      </c>
      <c r="D426" s="115" t="s">
        <v>211</v>
      </c>
      <c r="E426" s="115" t="s">
        <v>216</v>
      </c>
      <c r="F426" s="118" t="s">
        <v>197</v>
      </c>
      <c r="G426" s="114">
        <v>4652</v>
      </c>
      <c r="H426" s="289">
        <f>G426*105.9/100</f>
        <v>4926.468000000001</v>
      </c>
      <c r="I426" s="289">
        <f>H426*105.2/100</f>
        <v>5182.644336000001</v>
      </c>
    </row>
    <row r="427" spans="1:9" ht="31.5" customHeight="1">
      <c r="A427" s="290" t="s">
        <v>196</v>
      </c>
      <c r="B427" s="115" t="s">
        <v>213</v>
      </c>
      <c r="C427" s="115" t="s">
        <v>212</v>
      </c>
      <c r="D427" s="115" t="s">
        <v>211</v>
      </c>
      <c r="E427" s="115" t="s">
        <v>216</v>
      </c>
      <c r="F427" s="118" t="s">
        <v>191</v>
      </c>
      <c r="G427" s="114">
        <v>18</v>
      </c>
      <c r="H427" s="289">
        <f>G427*105.9/100</f>
        <v>19.062</v>
      </c>
      <c r="I427" s="289">
        <f>H427*105.2/100</f>
        <v>20.053224000000004</v>
      </c>
    </row>
    <row r="428" spans="1:9" ht="30">
      <c r="A428" s="117" t="s">
        <v>219</v>
      </c>
      <c r="B428" s="115" t="s">
        <v>213</v>
      </c>
      <c r="C428" s="115" t="s">
        <v>212</v>
      </c>
      <c r="D428" s="115" t="s">
        <v>211</v>
      </c>
      <c r="E428" s="115" t="s">
        <v>216</v>
      </c>
      <c r="F428" s="118" t="s">
        <v>218</v>
      </c>
      <c r="G428" s="114">
        <v>764</v>
      </c>
      <c r="H428" s="289">
        <f>G428*105.9/100</f>
        <v>809.076</v>
      </c>
      <c r="I428" s="289">
        <v>351.2</v>
      </c>
    </row>
    <row r="429" spans="1:9" ht="31.5">
      <c r="A429" s="290" t="s">
        <v>222</v>
      </c>
      <c r="B429" s="115" t="s">
        <v>213</v>
      </c>
      <c r="C429" s="115" t="s">
        <v>212</v>
      </c>
      <c r="D429" s="115" t="s">
        <v>211</v>
      </c>
      <c r="E429" s="115" t="s">
        <v>216</v>
      </c>
      <c r="F429" s="118" t="s">
        <v>221</v>
      </c>
      <c r="G429" s="114">
        <v>0</v>
      </c>
      <c r="H429" s="289">
        <f>G429*105.9/100</f>
        <v>0</v>
      </c>
      <c r="I429" s="289">
        <f>H429*105.2/100</f>
        <v>0</v>
      </c>
    </row>
    <row r="430" spans="1:9" ht="31.5">
      <c r="A430" s="290" t="s">
        <v>217</v>
      </c>
      <c r="B430" s="115" t="s">
        <v>213</v>
      </c>
      <c r="C430" s="115" t="s">
        <v>212</v>
      </c>
      <c r="D430" s="115" t="s">
        <v>211</v>
      </c>
      <c r="E430" s="115" t="s">
        <v>216</v>
      </c>
      <c r="F430" s="118" t="s">
        <v>215</v>
      </c>
      <c r="G430" s="114">
        <v>7</v>
      </c>
      <c r="H430" s="289">
        <f>G430*105.9/100</f>
        <v>7.413</v>
      </c>
      <c r="I430" s="289">
        <f>H430*105.2/100</f>
        <v>7.798476000000001</v>
      </c>
    </row>
    <row r="431" spans="1:9" ht="15">
      <c r="A431" s="113" t="s">
        <v>190</v>
      </c>
      <c r="B431" s="112"/>
      <c r="C431" s="112"/>
      <c r="D431" s="111"/>
      <c r="E431" s="111"/>
      <c r="F431" s="288"/>
      <c r="G431" s="109" t="e">
        <f>G11+G24+G97+G119+G137+G150+G228+G245+G273+G292+G390</f>
        <v>#REF!</v>
      </c>
      <c r="H431" s="109">
        <f>H11+H24+H97+H119+H137+H150+H228+H245+H273+H292+H390</f>
        <v>860566.638</v>
      </c>
      <c r="I431" s="109">
        <f>I11+I24+I97+I119+I137+I150+I228+I245+I273+I292+I390</f>
        <v>904723.8873856</v>
      </c>
    </row>
    <row r="432" spans="2:7" ht="15">
      <c r="B432" s="108"/>
      <c r="C432" s="108"/>
      <c r="D432" s="107"/>
      <c r="E432" s="107"/>
      <c r="F432" s="287"/>
      <c r="G432" s="105"/>
    </row>
    <row r="433" spans="7:9" ht="15">
      <c r="G433" s="286"/>
      <c r="H433" s="286"/>
      <c r="I433" s="286"/>
    </row>
    <row r="434" ht="15">
      <c r="G434" s="286"/>
    </row>
    <row r="435" ht="15">
      <c r="G435" s="285"/>
    </row>
  </sheetData>
  <sheetProtection/>
  <mergeCells count="5">
    <mergeCell ref="D1:G1"/>
    <mergeCell ref="D2:I2"/>
    <mergeCell ref="D3:I3"/>
    <mergeCell ref="D4:I4"/>
    <mergeCell ref="A6:I6"/>
  </mergeCells>
  <printOptions horizontalCentered="1"/>
  <pageMargins left="1.1811023622047245" right="0.3937007874015748" top="0.7874015748031497" bottom="0.7874015748031497" header="0.31496062992125984" footer="0.5118110236220472"/>
  <pageSetup horizontalDpi="600" verticalDpi="600" orientation="portrait" paperSize="9" scale="75" r:id="rId1"/>
  <headerFooter differentFirst="1"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83"/>
  <sheetViews>
    <sheetView zoomScalePageLayoutView="0" workbookViewId="0" topLeftCell="A1">
      <selection activeCell="A4" sqref="A4:C4"/>
    </sheetView>
  </sheetViews>
  <sheetFormatPr defaultColWidth="9.00390625" defaultRowHeight="12.75"/>
  <cols>
    <col min="1" max="1" width="15.625" style="0" customWidth="1"/>
    <col min="2" max="2" width="27.375" style="0" customWidth="1"/>
    <col min="3" max="3" width="56.625" style="0" customWidth="1"/>
  </cols>
  <sheetData>
    <row r="1" ht="18" customHeight="1">
      <c r="C1" s="399" t="s">
        <v>952</v>
      </c>
    </row>
    <row r="2" ht="30">
      <c r="C2" s="398" t="s">
        <v>722</v>
      </c>
    </row>
    <row r="3" ht="15">
      <c r="C3" s="398" t="s">
        <v>721</v>
      </c>
    </row>
    <row r="4" spans="1:3" ht="90" customHeight="1">
      <c r="A4" s="397" t="s">
        <v>951</v>
      </c>
      <c r="B4" s="397"/>
      <c r="C4" s="397"/>
    </row>
    <row r="5" spans="1:3" ht="15.75" customHeight="1">
      <c r="A5" s="396"/>
      <c r="B5" s="396"/>
      <c r="C5" s="396"/>
    </row>
    <row r="7" spans="1:3" ht="35.25" customHeight="1">
      <c r="A7" s="395" t="s">
        <v>950</v>
      </c>
      <c r="B7" s="394"/>
      <c r="C7" s="393" t="s">
        <v>949</v>
      </c>
    </row>
    <row r="8" spans="1:3" ht="49.5" customHeight="1">
      <c r="A8" s="392" t="s">
        <v>948</v>
      </c>
      <c r="B8" s="392" t="s">
        <v>947</v>
      </c>
      <c r="C8" s="391"/>
    </row>
    <row r="9" spans="1:3" ht="14.25" customHeight="1">
      <c r="A9" s="390">
        <v>1</v>
      </c>
      <c r="B9" s="390">
        <v>2</v>
      </c>
      <c r="C9" s="390">
        <v>3</v>
      </c>
    </row>
    <row r="10" spans="1:3" ht="60.75" customHeight="1">
      <c r="A10" s="374" t="s">
        <v>944</v>
      </c>
      <c r="B10" s="387"/>
      <c r="C10" s="372" t="s">
        <v>946</v>
      </c>
    </row>
    <row r="11" spans="1:3" ht="96.75" customHeight="1">
      <c r="A11" s="371" t="s">
        <v>944</v>
      </c>
      <c r="B11" s="373" t="s">
        <v>871</v>
      </c>
      <c r="C11" s="383" t="s">
        <v>945</v>
      </c>
    </row>
    <row r="12" spans="1:3" ht="47.25" customHeight="1">
      <c r="A12" s="371" t="s">
        <v>944</v>
      </c>
      <c r="B12" s="373" t="s">
        <v>853</v>
      </c>
      <c r="C12" s="375" t="s">
        <v>852</v>
      </c>
    </row>
    <row r="13" spans="1:3" ht="36.75" customHeight="1">
      <c r="A13" s="374" t="s">
        <v>940</v>
      </c>
      <c r="B13" s="373"/>
      <c r="C13" s="376" t="s">
        <v>943</v>
      </c>
    </row>
    <row r="14" spans="1:3" ht="21" customHeight="1">
      <c r="A14" s="371" t="s">
        <v>940</v>
      </c>
      <c r="B14" s="373" t="s">
        <v>942</v>
      </c>
      <c r="C14" s="375" t="s">
        <v>941</v>
      </c>
    </row>
    <row r="15" spans="1:3" ht="46.5" customHeight="1">
      <c r="A15" s="371" t="s">
        <v>940</v>
      </c>
      <c r="B15" s="373" t="s">
        <v>933</v>
      </c>
      <c r="C15" s="377" t="s">
        <v>932</v>
      </c>
    </row>
    <row r="16" spans="1:3" ht="33" customHeight="1">
      <c r="A16" s="371" t="s">
        <v>940</v>
      </c>
      <c r="B16" s="370" t="s">
        <v>849</v>
      </c>
      <c r="C16" s="369" t="s">
        <v>848</v>
      </c>
    </row>
    <row r="17" spans="1:3" ht="48" customHeight="1">
      <c r="A17" s="371" t="s">
        <v>940</v>
      </c>
      <c r="B17" s="373" t="s">
        <v>853</v>
      </c>
      <c r="C17" s="375" t="s">
        <v>852</v>
      </c>
    </row>
    <row r="18" spans="1:3" ht="31.5" customHeight="1">
      <c r="A18" s="374" t="s">
        <v>938</v>
      </c>
      <c r="B18" s="373"/>
      <c r="C18" s="376" t="s">
        <v>939</v>
      </c>
    </row>
    <row r="19" spans="1:3" ht="47.25" customHeight="1">
      <c r="A19" s="371" t="s">
        <v>938</v>
      </c>
      <c r="B19" s="373" t="s">
        <v>853</v>
      </c>
      <c r="C19" s="375" t="s">
        <v>852</v>
      </c>
    </row>
    <row r="20" spans="1:3" ht="24.75" customHeight="1">
      <c r="A20" s="379" t="s">
        <v>936</v>
      </c>
      <c r="B20" s="381"/>
      <c r="C20" s="279" t="s">
        <v>937</v>
      </c>
    </row>
    <row r="21" spans="1:3" ht="48" customHeight="1">
      <c r="A21" s="371" t="s">
        <v>936</v>
      </c>
      <c r="B21" s="373" t="s">
        <v>935</v>
      </c>
      <c r="C21" s="377" t="s">
        <v>932</v>
      </c>
    </row>
    <row r="22" spans="1:3" ht="30.75" customHeight="1">
      <c r="A22" s="374" t="s">
        <v>931</v>
      </c>
      <c r="B22" s="373"/>
      <c r="C22" s="372" t="s">
        <v>934</v>
      </c>
    </row>
    <row r="23" spans="1:3" ht="45.75" customHeight="1">
      <c r="A23" s="371" t="s">
        <v>931</v>
      </c>
      <c r="B23" s="373" t="s">
        <v>933</v>
      </c>
      <c r="C23" s="377" t="s">
        <v>932</v>
      </c>
    </row>
    <row r="24" spans="1:3" ht="47.25" customHeight="1">
      <c r="A24" s="371" t="s">
        <v>931</v>
      </c>
      <c r="B24" s="373" t="s">
        <v>853</v>
      </c>
      <c r="C24" s="375" t="s">
        <v>852</v>
      </c>
    </row>
    <row r="25" spans="1:3" ht="47.25" customHeight="1">
      <c r="A25" s="374" t="s">
        <v>929</v>
      </c>
      <c r="B25" s="373"/>
      <c r="C25" s="376" t="s">
        <v>930</v>
      </c>
    </row>
    <row r="26" spans="1:3" ht="47.25" customHeight="1">
      <c r="A26" s="371" t="s">
        <v>929</v>
      </c>
      <c r="B26" s="373" t="s">
        <v>853</v>
      </c>
      <c r="C26" s="375" t="s">
        <v>852</v>
      </c>
    </row>
    <row r="27" spans="1:3" ht="30.75" customHeight="1">
      <c r="A27" s="374" t="s">
        <v>927</v>
      </c>
      <c r="B27" s="373"/>
      <c r="C27" s="376" t="s">
        <v>928</v>
      </c>
    </row>
    <row r="28" spans="1:3" ht="48" customHeight="1">
      <c r="A28" s="371" t="s">
        <v>927</v>
      </c>
      <c r="B28" s="373" t="s">
        <v>853</v>
      </c>
      <c r="C28" s="375" t="s">
        <v>852</v>
      </c>
    </row>
    <row r="29" spans="1:3" ht="34.5" customHeight="1">
      <c r="A29" s="371" t="s">
        <v>927</v>
      </c>
      <c r="B29" s="373" t="s">
        <v>926</v>
      </c>
      <c r="C29" s="375" t="s">
        <v>925</v>
      </c>
    </row>
    <row r="30" spans="1:3" ht="30.75" customHeight="1">
      <c r="A30" s="374" t="s">
        <v>923</v>
      </c>
      <c r="B30" s="387"/>
      <c r="C30" s="372" t="s">
        <v>924</v>
      </c>
    </row>
    <row r="31" spans="1:3" ht="47.25">
      <c r="A31" s="371" t="s">
        <v>923</v>
      </c>
      <c r="B31" s="373" t="s">
        <v>853</v>
      </c>
      <c r="C31" s="375" t="s">
        <v>852</v>
      </c>
    </row>
    <row r="32" spans="1:3" ht="31.5">
      <c r="A32" s="374" t="s">
        <v>921</v>
      </c>
      <c r="B32" s="373"/>
      <c r="C32" s="376" t="s">
        <v>922</v>
      </c>
    </row>
    <row r="33" spans="1:3" ht="47.25">
      <c r="A33" s="371" t="s">
        <v>921</v>
      </c>
      <c r="B33" s="373" t="s">
        <v>853</v>
      </c>
      <c r="C33" s="375" t="s">
        <v>852</v>
      </c>
    </row>
    <row r="34" spans="1:3" ht="47.25">
      <c r="A34" s="374" t="s">
        <v>919</v>
      </c>
      <c r="B34" s="373"/>
      <c r="C34" s="376" t="s">
        <v>920</v>
      </c>
    </row>
    <row r="35" spans="1:5" ht="63.75" customHeight="1">
      <c r="A35" s="371" t="s">
        <v>919</v>
      </c>
      <c r="B35" s="370" t="s">
        <v>869</v>
      </c>
      <c r="C35" s="369" t="s">
        <v>918</v>
      </c>
      <c r="D35" s="27"/>
      <c r="E35" s="27"/>
    </row>
    <row r="36" spans="1:5" ht="24.75" customHeight="1">
      <c r="A36" s="379" t="s">
        <v>916</v>
      </c>
      <c r="B36" s="389"/>
      <c r="C36" s="388" t="s">
        <v>917</v>
      </c>
      <c r="D36" s="27"/>
      <c r="E36" s="27"/>
    </row>
    <row r="37" spans="1:5" ht="51.75" customHeight="1">
      <c r="A37" s="371" t="s">
        <v>916</v>
      </c>
      <c r="B37" s="373" t="s">
        <v>853</v>
      </c>
      <c r="C37" s="375" t="s">
        <v>852</v>
      </c>
      <c r="D37" s="27"/>
      <c r="E37" s="27"/>
    </row>
    <row r="38" spans="1:3" ht="15.75">
      <c r="A38" s="374" t="s">
        <v>914</v>
      </c>
      <c r="B38" s="387"/>
      <c r="C38" s="372" t="s">
        <v>915</v>
      </c>
    </row>
    <row r="39" spans="1:3" ht="61.5" customHeight="1">
      <c r="A39" s="371" t="s">
        <v>914</v>
      </c>
      <c r="B39" s="373" t="s">
        <v>913</v>
      </c>
      <c r="C39" s="383" t="s">
        <v>912</v>
      </c>
    </row>
    <row r="40" spans="1:3" ht="47.25">
      <c r="A40" s="374" t="s">
        <v>910</v>
      </c>
      <c r="B40" s="387"/>
      <c r="C40" s="386" t="s">
        <v>911</v>
      </c>
    </row>
    <row r="41" spans="1:3" ht="47.25">
      <c r="A41" s="371" t="s">
        <v>910</v>
      </c>
      <c r="B41" s="373" t="s">
        <v>853</v>
      </c>
      <c r="C41" s="375" t="s">
        <v>852</v>
      </c>
    </row>
    <row r="42" spans="1:3" ht="15.75">
      <c r="A42" s="379" t="s">
        <v>875</v>
      </c>
      <c r="B42" s="385"/>
      <c r="C42" s="279" t="s">
        <v>909</v>
      </c>
    </row>
    <row r="43" spans="1:3" ht="15.75">
      <c r="A43" s="371" t="s">
        <v>875</v>
      </c>
      <c r="B43" s="373" t="s">
        <v>908</v>
      </c>
      <c r="C43" s="377" t="s">
        <v>907</v>
      </c>
    </row>
    <row r="44" spans="1:3" ht="31.5">
      <c r="A44" s="371" t="s">
        <v>875</v>
      </c>
      <c r="B44" s="373" t="s">
        <v>906</v>
      </c>
      <c r="C44" s="377" t="s">
        <v>905</v>
      </c>
    </row>
    <row r="45" spans="1:3" ht="47.25">
      <c r="A45" s="371" t="s">
        <v>875</v>
      </c>
      <c r="B45" s="373" t="s">
        <v>904</v>
      </c>
      <c r="C45" s="377" t="s">
        <v>903</v>
      </c>
    </row>
    <row r="46" spans="1:3" ht="15.75">
      <c r="A46" s="371" t="s">
        <v>875</v>
      </c>
      <c r="B46" s="373" t="s">
        <v>902</v>
      </c>
      <c r="C46" s="377" t="s">
        <v>901</v>
      </c>
    </row>
    <row r="47" spans="1:3" ht="30.75" customHeight="1">
      <c r="A47" s="371" t="s">
        <v>875</v>
      </c>
      <c r="B47" s="373" t="s">
        <v>900</v>
      </c>
      <c r="C47" s="377" t="s">
        <v>899</v>
      </c>
    </row>
    <row r="48" spans="1:3" ht="47.25">
      <c r="A48" s="371" t="s">
        <v>875</v>
      </c>
      <c r="B48" s="373" t="s">
        <v>898</v>
      </c>
      <c r="C48" s="383" t="s">
        <v>897</v>
      </c>
    </row>
    <row r="49" spans="1:3" ht="63">
      <c r="A49" s="371" t="s">
        <v>875</v>
      </c>
      <c r="B49" s="373" t="s">
        <v>896</v>
      </c>
      <c r="C49" s="383" t="s">
        <v>895</v>
      </c>
    </row>
    <row r="50" spans="1:5" ht="65.25" customHeight="1">
      <c r="A50" s="371" t="s">
        <v>875</v>
      </c>
      <c r="B50" s="370" t="s">
        <v>894</v>
      </c>
      <c r="C50" s="383" t="s">
        <v>893</v>
      </c>
      <c r="D50" s="384"/>
      <c r="E50" s="384"/>
    </row>
    <row r="51" spans="1:5" ht="68.25" customHeight="1">
      <c r="A51" s="371" t="s">
        <v>875</v>
      </c>
      <c r="B51" s="370" t="s">
        <v>892</v>
      </c>
      <c r="C51" s="369" t="s">
        <v>891</v>
      </c>
      <c r="D51" s="27"/>
      <c r="E51" s="27"/>
    </row>
    <row r="52" spans="1:5" ht="48" customHeight="1">
      <c r="A52" s="371" t="s">
        <v>875</v>
      </c>
      <c r="B52" s="370" t="s">
        <v>890</v>
      </c>
      <c r="C52" s="369" t="s">
        <v>889</v>
      </c>
      <c r="D52" s="27"/>
      <c r="E52" s="27"/>
    </row>
    <row r="53" spans="1:3" ht="15.75">
      <c r="A53" s="371" t="s">
        <v>875</v>
      </c>
      <c r="B53" s="370" t="s">
        <v>888</v>
      </c>
      <c r="C53" s="369" t="s">
        <v>887</v>
      </c>
    </row>
    <row r="54" spans="1:3" ht="48" customHeight="1">
      <c r="A54" s="371" t="s">
        <v>875</v>
      </c>
      <c r="B54" s="370" t="s">
        <v>886</v>
      </c>
      <c r="C54" s="383" t="s">
        <v>885</v>
      </c>
    </row>
    <row r="55" spans="1:3" ht="34.5" customHeight="1">
      <c r="A55" s="371" t="s">
        <v>875</v>
      </c>
      <c r="B55" s="370" t="s">
        <v>884</v>
      </c>
      <c r="C55" s="383" t="s">
        <v>883</v>
      </c>
    </row>
    <row r="56" spans="1:3" ht="34.5" customHeight="1">
      <c r="A56" s="371" t="s">
        <v>875</v>
      </c>
      <c r="B56" s="370" t="s">
        <v>882</v>
      </c>
      <c r="C56" s="383" t="s">
        <v>881</v>
      </c>
    </row>
    <row r="57" spans="1:5" ht="99" customHeight="1">
      <c r="A57" s="371" t="s">
        <v>875</v>
      </c>
      <c r="B57" s="370" t="s">
        <v>880</v>
      </c>
      <c r="C57" s="369" t="s">
        <v>879</v>
      </c>
      <c r="D57" s="27"/>
      <c r="E57" s="27"/>
    </row>
    <row r="58" spans="1:5" ht="68.25" customHeight="1">
      <c r="A58" s="371" t="s">
        <v>875</v>
      </c>
      <c r="B58" s="370" t="s">
        <v>878</v>
      </c>
      <c r="C58" s="369" t="s">
        <v>877</v>
      </c>
      <c r="D58" s="27"/>
      <c r="E58" s="27"/>
    </row>
    <row r="59" spans="1:5" ht="83.25" customHeight="1">
      <c r="A59" s="371" t="s">
        <v>875</v>
      </c>
      <c r="B59" s="370" t="s">
        <v>876</v>
      </c>
      <c r="C59" s="382" t="s">
        <v>46</v>
      </c>
      <c r="D59" s="27"/>
      <c r="E59" s="27"/>
    </row>
    <row r="60" spans="1:3" ht="47.25">
      <c r="A60" s="371" t="s">
        <v>875</v>
      </c>
      <c r="B60" s="373" t="s">
        <v>853</v>
      </c>
      <c r="C60" s="375" t="s">
        <v>852</v>
      </c>
    </row>
    <row r="61" spans="1:3" ht="15.75">
      <c r="A61" s="379" t="s">
        <v>873</v>
      </c>
      <c r="B61" s="381"/>
      <c r="C61" s="279" t="s">
        <v>874</v>
      </c>
    </row>
    <row r="62" spans="1:3" ht="96.75" customHeight="1">
      <c r="A62" s="371" t="s">
        <v>873</v>
      </c>
      <c r="B62" s="373" t="s">
        <v>871</v>
      </c>
      <c r="C62" s="377" t="s">
        <v>870</v>
      </c>
    </row>
    <row r="63" spans="1:3" ht="31.5">
      <c r="A63" s="374" t="s">
        <v>864</v>
      </c>
      <c r="B63" s="380"/>
      <c r="C63" s="372" t="s">
        <v>872</v>
      </c>
    </row>
    <row r="64" spans="1:3" ht="94.5" customHeight="1">
      <c r="A64" s="371" t="s">
        <v>864</v>
      </c>
      <c r="B64" s="373" t="s">
        <v>871</v>
      </c>
      <c r="C64" s="377" t="s">
        <v>870</v>
      </c>
    </row>
    <row r="65" spans="1:3" ht="63">
      <c r="A65" s="371" t="s">
        <v>864</v>
      </c>
      <c r="B65" s="370" t="s">
        <v>869</v>
      </c>
      <c r="C65" s="369" t="s">
        <v>51</v>
      </c>
    </row>
    <row r="66" spans="1:5" ht="81" customHeight="1">
      <c r="A66" s="371" t="s">
        <v>864</v>
      </c>
      <c r="B66" s="370" t="s">
        <v>868</v>
      </c>
      <c r="C66" s="369" t="s">
        <v>867</v>
      </c>
      <c r="D66" s="27"/>
      <c r="E66" s="27"/>
    </row>
    <row r="67" spans="1:5" ht="39.75" customHeight="1">
      <c r="A67" s="371" t="s">
        <v>864</v>
      </c>
      <c r="B67" s="370" t="s">
        <v>866</v>
      </c>
      <c r="C67" s="369" t="s">
        <v>865</v>
      </c>
      <c r="D67" s="27"/>
      <c r="E67" s="27"/>
    </row>
    <row r="68" spans="1:3" ht="47.25">
      <c r="A68" s="371" t="s">
        <v>864</v>
      </c>
      <c r="B68" s="373" t="s">
        <v>853</v>
      </c>
      <c r="C68" s="375" t="s">
        <v>852</v>
      </c>
    </row>
    <row r="69" spans="1:3" ht="15.75">
      <c r="A69" s="379" t="s">
        <v>862</v>
      </c>
      <c r="B69" s="378"/>
      <c r="C69" s="279" t="s">
        <v>863</v>
      </c>
    </row>
    <row r="70" spans="1:3" ht="47.25">
      <c r="A70" s="371" t="s">
        <v>862</v>
      </c>
      <c r="B70" s="373" t="s">
        <v>853</v>
      </c>
      <c r="C70" s="375" t="s">
        <v>852</v>
      </c>
    </row>
    <row r="71" spans="1:3" ht="31.5">
      <c r="A71" s="374" t="s">
        <v>315</v>
      </c>
      <c r="B71" s="373"/>
      <c r="C71" s="376" t="s">
        <v>861</v>
      </c>
    </row>
    <row r="72" spans="1:3" ht="39.75" customHeight="1">
      <c r="A72" s="371" t="s">
        <v>315</v>
      </c>
      <c r="B72" s="373" t="s">
        <v>860</v>
      </c>
      <c r="C72" s="377" t="s">
        <v>859</v>
      </c>
    </row>
    <row r="73" spans="1:3" ht="15.75">
      <c r="A73" s="374" t="s">
        <v>487</v>
      </c>
      <c r="B73" s="373"/>
      <c r="C73" s="372" t="s">
        <v>858</v>
      </c>
    </row>
    <row r="74" spans="1:5" ht="60.75" customHeight="1">
      <c r="A74" s="371" t="s">
        <v>487</v>
      </c>
      <c r="B74" s="370" t="s">
        <v>857</v>
      </c>
      <c r="C74" s="369" t="s">
        <v>856</v>
      </c>
      <c r="D74" s="27"/>
      <c r="E74" s="27"/>
    </row>
    <row r="75" spans="1:3" ht="15.75">
      <c r="A75" s="374" t="s">
        <v>854</v>
      </c>
      <c r="B75" s="373"/>
      <c r="C75" s="376" t="s">
        <v>855</v>
      </c>
    </row>
    <row r="76" spans="1:3" ht="47.25">
      <c r="A76" s="371" t="s">
        <v>854</v>
      </c>
      <c r="B76" s="373" t="s">
        <v>853</v>
      </c>
      <c r="C76" s="375" t="s">
        <v>852</v>
      </c>
    </row>
    <row r="77" spans="1:3" ht="31.5">
      <c r="A77" s="374" t="s">
        <v>850</v>
      </c>
      <c r="B77" s="373"/>
      <c r="C77" s="372" t="s">
        <v>851</v>
      </c>
    </row>
    <row r="78" spans="1:3" ht="34.5" customHeight="1">
      <c r="A78" s="371" t="s">
        <v>850</v>
      </c>
      <c r="B78" s="370" t="s">
        <v>849</v>
      </c>
      <c r="C78" s="369" t="s">
        <v>848</v>
      </c>
    </row>
    <row r="79" spans="1:3" ht="15.75">
      <c r="A79" s="368"/>
      <c r="B79" s="366"/>
      <c r="C79" s="365"/>
    </row>
    <row r="80" spans="1:3" ht="15.75">
      <c r="A80" s="368"/>
      <c r="B80" s="366"/>
      <c r="C80" s="365"/>
    </row>
    <row r="81" spans="1:3" ht="15.75">
      <c r="A81" s="368"/>
      <c r="B81" s="366"/>
      <c r="C81" s="365"/>
    </row>
    <row r="82" spans="1:3" ht="15.75">
      <c r="A82" s="368"/>
      <c r="B82" s="366"/>
      <c r="C82" s="365"/>
    </row>
    <row r="83" spans="1:3" ht="15.75">
      <c r="A83" s="367"/>
      <c r="B83" s="366"/>
      <c r="C83" s="365"/>
    </row>
  </sheetData>
  <sheetProtection/>
  <mergeCells count="3">
    <mergeCell ref="A4:C4"/>
    <mergeCell ref="A7:B7"/>
    <mergeCell ref="C7:C8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scale="85" r:id="rId1"/>
  <headerFooter differentFirst="1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81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0.2421875" style="0" customWidth="1"/>
    <col min="3" max="3" width="85.00390625" style="0" customWidth="1"/>
    <col min="4" max="4" width="14.375" style="400" customWidth="1"/>
    <col min="5" max="5" width="9.625" style="0" bestFit="1" customWidth="1"/>
  </cols>
  <sheetData>
    <row r="1" spans="2:4" ht="16.5">
      <c r="B1" s="453"/>
      <c r="C1" s="452" t="s">
        <v>1027</v>
      </c>
      <c r="D1" s="452"/>
    </row>
    <row r="2" spans="2:4" ht="47.25" customHeight="1">
      <c r="B2" s="400"/>
      <c r="C2" s="451" t="s">
        <v>1026</v>
      </c>
      <c r="D2" s="451"/>
    </row>
    <row r="3" spans="2:4" ht="18" customHeight="1">
      <c r="B3" s="400"/>
      <c r="C3" s="450" t="s">
        <v>1025</v>
      </c>
      <c r="D3" s="449"/>
    </row>
    <row r="4" spans="2:3" ht="12.75">
      <c r="B4" s="400"/>
      <c r="C4" s="448"/>
    </row>
    <row r="5" spans="2:4" ht="14.25" customHeight="1">
      <c r="B5" s="444" t="s">
        <v>1024</v>
      </c>
      <c r="C5" s="444"/>
      <c r="D5" s="444"/>
    </row>
    <row r="6" spans="2:4" ht="15.75">
      <c r="B6" s="447"/>
      <c r="C6" s="446" t="s">
        <v>1023</v>
      </c>
      <c r="D6" s="445"/>
    </row>
    <row r="7" spans="1:4" ht="15.75">
      <c r="A7" s="443"/>
      <c r="B7" s="444" t="s">
        <v>1022</v>
      </c>
      <c r="C7" s="444"/>
      <c r="D7" s="444"/>
    </row>
    <row r="8" spans="1:4" ht="16.5">
      <c r="A8" s="443"/>
      <c r="C8" s="442"/>
      <c r="D8" s="104" t="s">
        <v>843</v>
      </c>
    </row>
    <row r="9" spans="2:4" ht="30" customHeight="1">
      <c r="B9" s="441" t="s">
        <v>1021</v>
      </c>
      <c r="C9" s="441" t="s">
        <v>1020</v>
      </c>
      <c r="D9" s="441" t="s">
        <v>1019</v>
      </c>
    </row>
    <row r="10" spans="2:4" ht="17.25" customHeight="1">
      <c r="B10" s="410"/>
      <c r="C10" s="440" t="s">
        <v>1018</v>
      </c>
      <c r="D10" s="439"/>
    </row>
    <row r="11" spans="2:4" ht="31.5" customHeight="1">
      <c r="B11" s="406" t="s">
        <v>1017</v>
      </c>
      <c r="C11" s="419" t="s">
        <v>1016</v>
      </c>
      <c r="D11" s="411">
        <v>2500</v>
      </c>
    </row>
    <row r="12" spans="2:4" ht="30" customHeight="1">
      <c r="B12" s="406" t="s">
        <v>1015</v>
      </c>
      <c r="C12" s="428" t="s">
        <v>659</v>
      </c>
      <c r="D12" s="411">
        <v>515</v>
      </c>
    </row>
    <row r="13" spans="2:4" ht="29.25" customHeight="1">
      <c r="B13" s="429" t="s">
        <v>1014</v>
      </c>
      <c r="C13" s="420" t="s">
        <v>676</v>
      </c>
      <c r="D13" s="411">
        <v>128.2</v>
      </c>
    </row>
    <row r="14" spans="2:4" ht="16.5" customHeight="1">
      <c r="B14" s="429" t="s">
        <v>1013</v>
      </c>
      <c r="C14" s="409" t="s">
        <v>567</v>
      </c>
      <c r="D14" s="411">
        <v>7448.2</v>
      </c>
    </row>
    <row r="15" spans="2:4" ht="33" customHeight="1">
      <c r="B15" s="429" t="s">
        <v>1012</v>
      </c>
      <c r="C15" s="409" t="s">
        <v>678</v>
      </c>
      <c r="D15" s="411">
        <v>2128</v>
      </c>
    </row>
    <row r="16" spans="2:4" ht="28.5" customHeight="1">
      <c r="B16" s="429" t="s">
        <v>1011</v>
      </c>
      <c r="C16" s="419" t="s">
        <v>973</v>
      </c>
      <c r="D16" s="411">
        <v>540</v>
      </c>
    </row>
    <row r="17" spans="2:4" ht="16.5" customHeight="1">
      <c r="B17" s="429" t="s">
        <v>1010</v>
      </c>
      <c r="C17" s="409" t="s">
        <v>376</v>
      </c>
      <c r="D17" s="411">
        <f>D19</f>
        <v>7983.7</v>
      </c>
    </row>
    <row r="18" spans="2:4" ht="12.75" customHeight="1">
      <c r="B18" s="429"/>
      <c r="C18" s="438" t="s">
        <v>970</v>
      </c>
      <c r="D18" s="411"/>
    </row>
    <row r="19" spans="2:4" ht="18" customHeight="1">
      <c r="B19" s="429"/>
      <c r="C19" s="423" t="s">
        <v>353</v>
      </c>
      <c r="D19" s="411">
        <f>7566.7+417</f>
        <v>7983.7</v>
      </c>
    </row>
    <row r="20" spans="2:4" ht="18" customHeight="1">
      <c r="B20" s="429" t="s">
        <v>1009</v>
      </c>
      <c r="C20" s="409" t="s">
        <v>237</v>
      </c>
      <c r="D20" s="411">
        <v>1000</v>
      </c>
    </row>
    <row r="21" spans="2:4" ht="32.25" customHeight="1">
      <c r="B21" s="429" t="s">
        <v>1008</v>
      </c>
      <c r="C21" s="409" t="s">
        <v>303</v>
      </c>
      <c r="D21" s="411">
        <f>D23+D24</f>
        <v>15001</v>
      </c>
    </row>
    <row r="22" spans="2:4" ht="12.75" customHeight="1">
      <c r="B22" s="429"/>
      <c r="C22" s="438" t="s">
        <v>970</v>
      </c>
      <c r="D22" s="411"/>
    </row>
    <row r="23" spans="2:4" ht="30.75" customHeight="1">
      <c r="B23" s="429"/>
      <c r="C23" s="409" t="s">
        <v>301</v>
      </c>
      <c r="D23" s="411">
        <v>14083.7</v>
      </c>
    </row>
    <row r="24" spans="2:4" ht="31.5" customHeight="1">
      <c r="B24" s="429"/>
      <c r="C24" s="409" t="s">
        <v>990</v>
      </c>
      <c r="D24" s="411">
        <v>917.3</v>
      </c>
    </row>
    <row r="25" spans="2:4" ht="15.75">
      <c r="B25" s="410"/>
      <c r="C25" s="405" t="s">
        <v>1007</v>
      </c>
      <c r="D25" s="404">
        <f>D11+D12+D13+D14+D15+D16+D17+D20+D21</f>
        <v>37244.1</v>
      </c>
    </row>
    <row r="26" spans="2:4" ht="31.5">
      <c r="B26" s="410"/>
      <c r="C26" s="431" t="s">
        <v>1006</v>
      </c>
      <c r="D26" s="404"/>
    </row>
    <row r="27" spans="2:4" ht="18" customHeight="1">
      <c r="B27" s="406" t="s">
        <v>1005</v>
      </c>
      <c r="C27" s="420" t="s">
        <v>1004</v>
      </c>
      <c r="D27" s="407">
        <v>22701.8</v>
      </c>
    </row>
    <row r="28" spans="2:5" ht="30">
      <c r="B28" s="406" t="s">
        <v>1003</v>
      </c>
      <c r="C28" s="420" t="s">
        <v>1002</v>
      </c>
      <c r="D28" s="407">
        <v>27209.2</v>
      </c>
      <c r="E28" s="437"/>
    </row>
    <row r="29" spans="2:4" ht="15">
      <c r="B29" s="406" t="s">
        <v>1001</v>
      </c>
      <c r="C29" s="420" t="s">
        <v>975</v>
      </c>
      <c r="D29" s="411">
        <v>40</v>
      </c>
    </row>
    <row r="30" spans="2:4" ht="30">
      <c r="B30" s="406" t="s">
        <v>1000</v>
      </c>
      <c r="C30" s="420" t="s">
        <v>554</v>
      </c>
      <c r="D30" s="411">
        <v>100</v>
      </c>
    </row>
    <row r="31" spans="2:4" ht="29.25" customHeight="1">
      <c r="B31" s="406" t="s">
        <v>999</v>
      </c>
      <c r="C31" s="436" t="s">
        <v>998</v>
      </c>
      <c r="D31" s="411">
        <v>360</v>
      </c>
    </row>
    <row r="32" spans="2:4" ht="15">
      <c r="B32" s="406" t="s">
        <v>997</v>
      </c>
      <c r="C32" s="435" t="s">
        <v>507</v>
      </c>
      <c r="D32" s="411">
        <v>50</v>
      </c>
    </row>
    <row r="33" spans="2:4" ht="15">
      <c r="B33" s="406" t="s">
        <v>996</v>
      </c>
      <c r="C33" s="409" t="s">
        <v>995</v>
      </c>
      <c r="D33" s="411">
        <v>21827.6</v>
      </c>
    </row>
    <row r="34" spans="2:4" ht="33.75" customHeight="1">
      <c r="B34" s="406" t="s">
        <v>994</v>
      </c>
      <c r="C34" s="419" t="s">
        <v>973</v>
      </c>
      <c r="D34" s="411">
        <v>4351.5</v>
      </c>
    </row>
    <row r="35" spans="2:4" ht="17.25" customHeight="1">
      <c r="B35" s="410"/>
      <c r="C35" s="405" t="s">
        <v>993</v>
      </c>
      <c r="D35" s="404">
        <f>SUM(D27:D34)</f>
        <v>76640.1</v>
      </c>
    </row>
    <row r="36" spans="2:4" ht="31.5">
      <c r="B36" s="403"/>
      <c r="C36" s="434" t="s">
        <v>992</v>
      </c>
      <c r="D36" s="404"/>
    </row>
    <row r="37" spans="2:4" ht="34.5" customHeight="1">
      <c r="B37" s="433" t="s">
        <v>991</v>
      </c>
      <c r="C37" s="418" t="s">
        <v>971</v>
      </c>
      <c r="D37" s="407">
        <f>D39+D40</f>
        <v>13152.3</v>
      </c>
    </row>
    <row r="38" spans="2:4" ht="17.25" customHeight="1">
      <c r="B38" s="433"/>
      <c r="C38" s="417" t="s">
        <v>970</v>
      </c>
      <c r="D38" s="407"/>
    </row>
    <row r="39" spans="2:4" ht="16.5" customHeight="1">
      <c r="B39" s="433"/>
      <c r="C39" s="418" t="s">
        <v>301</v>
      </c>
      <c r="D39" s="407">
        <v>13072.3</v>
      </c>
    </row>
    <row r="40" spans="2:4" ht="16.5" customHeight="1">
      <c r="B40" s="433"/>
      <c r="C40" s="409" t="s">
        <v>990</v>
      </c>
      <c r="D40" s="407">
        <v>80</v>
      </c>
    </row>
    <row r="41" spans="2:4" ht="39.75" customHeight="1">
      <c r="B41" s="432" t="s">
        <v>989</v>
      </c>
      <c r="C41" s="418" t="s">
        <v>988</v>
      </c>
      <c r="D41" s="407">
        <v>50</v>
      </c>
    </row>
    <row r="42" spans="2:4" ht="16.5">
      <c r="B42" s="403"/>
      <c r="C42" s="405" t="s">
        <v>987</v>
      </c>
      <c r="D42" s="404">
        <f>D37+D41</f>
        <v>13202.3</v>
      </c>
    </row>
    <row r="43" spans="2:4" ht="31.5">
      <c r="B43" s="410"/>
      <c r="C43" s="431" t="s">
        <v>986</v>
      </c>
      <c r="D43" s="430"/>
    </row>
    <row r="44" spans="2:4" ht="36" customHeight="1">
      <c r="B44" s="429" t="s">
        <v>985</v>
      </c>
      <c r="C44" s="428" t="s">
        <v>984</v>
      </c>
      <c r="D44" s="411">
        <v>200</v>
      </c>
    </row>
    <row r="45" spans="2:4" ht="18" customHeight="1">
      <c r="B45" s="403"/>
      <c r="C45" s="405" t="s">
        <v>983</v>
      </c>
      <c r="D45" s="404">
        <f>D44</f>
        <v>200</v>
      </c>
    </row>
    <row r="46" spans="2:4" ht="43.5" customHeight="1">
      <c r="B46" s="410"/>
      <c r="C46" s="427" t="s">
        <v>982</v>
      </c>
      <c r="D46" s="426"/>
    </row>
    <row r="47" spans="2:4" ht="15">
      <c r="B47" s="406" t="s">
        <v>981</v>
      </c>
      <c r="C47" s="425" t="s">
        <v>980</v>
      </c>
      <c r="D47" s="411">
        <f>SUM(D49:D59)</f>
        <v>36075.399999999994</v>
      </c>
    </row>
    <row r="48" spans="2:4" ht="14.25" customHeight="1">
      <c r="B48" s="406"/>
      <c r="C48" s="425" t="s">
        <v>979</v>
      </c>
      <c r="D48" s="411"/>
    </row>
    <row r="49" spans="2:4" ht="21" customHeight="1">
      <c r="B49" s="406"/>
      <c r="C49" s="409" t="s">
        <v>373</v>
      </c>
      <c r="D49" s="421">
        <v>3215.4</v>
      </c>
    </row>
    <row r="50" spans="2:4" ht="22.5" customHeight="1">
      <c r="B50" s="406"/>
      <c r="C50" s="424" t="s">
        <v>371</v>
      </c>
      <c r="D50" s="421">
        <v>8516.3</v>
      </c>
    </row>
    <row r="51" spans="2:4" ht="21" customHeight="1">
      <c r="B51" s="406"/>
      <c r="C51" s="424" t="s">
        <v>369</v>
      </c>
      <c r="D51" s="421">
        <v>1910</v>
      </c>
    </row>
    <row r="52" spans="2:4" ht="20.25" customHeight="1">
      <c r="B52" s="406"/>
      <c r="C52" s="424" t="s">
        <v>367</v>
      </c>
      <c r="D52" s="421">
        <v>400</v>
      </c>
    </row>
    <row r="53" spans="2:4" ht="18" customHeight="1">
      <c r="B53" s="406"/>
      <c r="C53" s="424" t="s">
        <v>365</v>
      </c>
      <c r="D53" s="421">
        <v>200</v>
      </c>
    </row>
    <row r="54" spans="2:4" ht="16.5" customHeight="1">
      <c r="B54" s="406"/>
      <c r="C54" s="424" t="s">
        <v>363</v>
      </c>
      <c r="D54" s="421">
        <v>1881.4</v>
      </c>
    </row>
    <row r="55" spans="2:4" ht="16.5" customHeight="1">
      <c r="B55" s="406"/>
      <c r="C55" s="424" t="s">
        <v>359</v>
      </c>
      <c r="D55" s="421">
        <v>30</v>
      </c>
    </row>
    <row r="56" spans="2:4" ht="15.75" customHeight="1">
      <c r="B56" s="406"/>
      <c r="C56" s="424" t="s">
        <v>357</v>
      </c>
      <c r="D56" s="421">
        <v>2124.6</v>
      </c>
    </row>
    <row r="57" spans="2:4" ht="18" customHeight="1">
      <c r="B57" s="406"/>
      <c r="C57" s="424" t="s">
        <v>355</v>
      </c>
      <c r="D57" s="421">
        <v>4906.6</v>
      </c>
    </row>
    <row r="58" spans="2:4" ht="18" customHeight="1">
      <c r="B58" s="406"/>
      <c r="C58" s="423" t="s">
        <v>353</v>
      </c>
      <c r="D58" s="421">
        <v>1913.6</v>
      </c>
    </row>
    <row r="59" spans="2:4" ht="31.5" customHeight="1">
      <c r="B59" s="406"/>
      <c r="C59" s="422" t="s">
        <v>351</v>
      </c>
      <c r="D59" s="421">
        <v>10977.5</v>
      </c>
    </row>
    <row r="60" spans="2:4" ht="34.5" customHeight="1">
      <c r="B60" s="416" t="s">
        <v>978</v>
      </c>
      <c r="C60" s="420" t="s">
        <v>977</v>
      </c>
      <c r="D60" s="411">
        <v>100</v>
      </c>
    </row>
    <row r="61" spans="2:4" ht="15">
      <c r="B61" s="406" t="s">
        <v>976</v>
      </c>
      <c r="C61" s="420" t="s">
        <v>975</v>
      </c>
      <c r="D61" s="411">
        <v>10</v>
      </c>
    </row>
    <row r="62" spans="2:4" ht="33.75" customHeight="1">
      <c r="B62" s="406" t="s">
        <v>974</v>
      </c>
      <c r="C62" s="419" t="s">
        <v>973</v>
      </c>
      <c r="D62" s="411">
        <v>359</v>
      </c>
    </row>
    <row r="63" spans="2:4" ht="30">
      <c r="B63" s="416" t="s">
        <v>972</v>
      </c>
      <c r="C63" s="418" t="s">
        <v>971</v>
      </c>
      <c r="D63" s="411">
        <f>D65+D66</f>
        <v>4202.7</v>
      </c>
    </row>
    <row r="64" spans="2:4" ht="17.25" customHeight="1">
      <c r="B64" s="416"/>
      <c r="C64" s="417" t="s">
        <v>970</v>
      </c>
      <c r="D64" s="411"/>
    </row>
    <row r="65" spans="2:4" ht="29.25" customHeight="1">
      <c r="B65" s="416"/>
      <c r="C65" s="409" t="s">
        <v>301</v>
      </c>
      <c r="D65" s="411">
        <v>500</v>
      </c>
    </row>
    <row r="66" spans="2:4" ht="32.25" customHeight="1">
      <c r="B66" s="416"/>
      <c r="C66" s="409" t="s">
        <v>299</v>
      </c>
      <c r="D66" s="411">
        <v>3702.7</v>
      </c>
    </row>
    <row r="67" spans="2:4" ht="33" customHeight="1">
      <c r="B67" s="416" t="s">
        <v>969</v>
      </c>
      <c r="C67" s="409" t="s">
        <v>235</v>
      </c>
      <c r="D67" s="411">
        <v>140</v>
      </c>
    </row>
    <row r="68" spans="2:4" ht="20.25" customHeight="1">
      <c r="B68" s="410"/>
      <c r="C68" s="405" t="s">
        <v>968</v>
      </c>
      <c r="D68" s="404">
        <f>D47+D60+D61+D62+D63+D67</f>
        <v>40887.09999999999</v>
      </c>
    </row>
    <row r="69" spans="2:4" ht="31.5">
      <c r="B69" s="410"/>
      <c r="C69" s="415" t="s">
        <v>967</v>
      </c>
      <c r="D69" s="414"/>
    </row>
    <row r="70" spans="2:4" ht="30" customHeight="1">
      <c r="B70" s="406" t="s">
        <v>966</v>
      </c>
      <c r="C70" s="413" t="s">
        <v>965</v>
      </c>
      <c r="D70" s="411">
        <v>26823.5</v>
      </c>
    </row>
    <row r="71" spans="2:5" ht="15.75">
      <c r="B71" s="410"/>
      <c r="C71" s="405" t="s">
        <v>964</v>
      </c>
      <c r="D71" s="404">
        <f>D70</f>
        <v>26823.5</v>
      </c>
      <c r="E71" s="400"/>
    </row>
    <row r="72" spans="2:4" ht="31.5">
      <c r="B72" s="406"/>
      <c r="C72" s="412" t="s">
        <v>963</v>
      </c>
      <c r="D72" s="411"/>
    </row>
    <row r="73" spans="2:9" ht="34.5" customHeight="1">
      <c r="B73" s="406" t="s">
        <v>962</v>
      </c>
      <c r="C73" s="408" t="s">
        <v>955</v>
      </c>
      <c r="D73" s="411">
        <v>890</v>
      </c>
      <c r="E73" s="400"/>
      <c r="F73" s="400"/>
      <c r="G73" s="400"/>
      <c r="H73" s="400"/>
      <c r="I73" s="400"/>
    </row>
    <row r="74" spans="2:9" ht="18" customHeight="1">
      <c r="B74" s="410"/>
      <c r="C74" s="405" t="s">
        <v>961</v>
      </c>
      <c r="D74" s="404">
        <f>D73</f>
        <v>890</v>
      </c>
      <c r="F74" s="400"/>
      <c r="G74" s="400"/>
      <c r="H74" s="400"/>
      <c r="I74" s="400"/>
    </row>
    <row r="75" spans="2:9" ht="33.75" customHeight="1">
      <c r="B75" s="406"/>
      <c r="C75" s="180" t="s">
        <v>960</v>
      </c>
      <c r="D75" s="404"/>
      <c r="F75" s="400"/>
      <c r="G75" s="400"/>
      <c r="H75" s="400"/>
      <c r="I75" s="400"/>
    </row>
    <row r="76" spans="2:9" ht="21.75" customHeight="1">
      <c r="B76" s="406" t="s">
        <v>959</v>
      </c>
      <c r="C76" s="409" t="s">
        <v>593</v>
      </c>
      <c r="D76" s="407">
        <v>1866</v>
      </c>
      <c r="F76" s="400"/>
      <c r="G76" s="400"/>
      <c r="H76" s="400"/>
      <c r="I76" s="400"/>
    </row>
    <row r="77" spans="2:9" ht="21.75" customHeight="1">
      <c r="B77" s="406"/>
      <c r="C77" s="405" t="s">
        <v>958</v>
      </c>
      <c r="D77" s="404">
        <f>D76</f>
        <v>1866</v>
      </c>
      <c r="F77" s="400"/>
      <c r="G77" s="400"/>
      <c r="H77" s="400"/>
      <c r="I77" s="400"/>
    </row>
    <row r="78" spans="2:9" ht="21.75" customHeight="1">
      <c r="B78" s="406"/>
      <c r="C78" s="180" t="s">
        <v>957</v>
      </c>
      <c r="D78" s="404"/>
      <c r="F78" s="400"/>
      <c r="G78" s="400"/>
      <c r="H78" s="400"/>
      <c r="I78" s="400"/>
    </row>
    <row r="79" spans="2:9" ht="29.25" customHeight="1">
      <c r="B79" s="406" t="s">
        <v>956</v>
      </c>
      <c r="C79" s="408" t="s">
        <v>955</v>
      </c>
      <c r="D79" s="407">
        <v>20</v>
      </c>
      <c r="F79" s="400"/>
      <c r="G79" s="400"/>
      <c r="H79" s="400"/>
      <c r="I79" s="400"/>
    </row>
    <row r="80" spans="2:9" ht="21.75" customHeight="1">
      <c r="B80" s="406"/>
      <c r="C80" s="405" t="s">
        <v>954</v>
      </c>
      <c r="D80" s="404">
        <f>D79</f>
        <v>20</v>
      </c>
      <c r="F80" s="400"/>
      <c r="G80" s="400"/>
      <c r="H80" s="400"/>
      <c r="I80" s="400"/>
    </row>
    <row r="81" spans="2:4" ht="16.5">
      <c r="B81" s="403"/>
      <c r="C81" s="402" t="s">
        <v>953</v>
      </c>
      <c r="D81" s="401">
        <f>D25+D35+D42+D45+D68+D71+D74+D77+D80</f>
        <v>197773.1</v>
      </c>
    </row>
  </sheetData>
  <sheetProtection/>
  <mergeCells count="5">
    <mergeCell ref="C1:D1"/>
    <mergeCell ref="C2:D2"/>
    <mergeCell ref="C3:D3"/>
    <mergeCell ref="B5:D5"/>
    <mergeCell ref="B7:D7"/>
  </mergeCells>
  <printOptions horizontalCentered="1"/>
  <pageMargins left="1.1811023622047245" right="0.3937007874015748" top="0.7874015748031497" bottom="0.7874015748031497" header="0" footer="0"/>
  <pageSetup horizontalDpi="600" verticalDpi="600" orientation="portrait" paperSize="9" scale="80" r:id="rId1"/>
  <headerFooter differentFirst="1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47.625" style="0" customWidth="1"/>
    <col min="2" max="2" width="34.00390625" style="0" customWidth="1"/>
  </cols>
  <sheetData>
    <row r="1" ht="18" customHeight="1">
      <c r="B1" s="471" t="s">
        <v>1036</v>
      </c>
    </row>
    <row r="2" ht="32.25" customHeight="1">
      <c r="B2" s="470" t="s">
        <v>722</v>
      </c>
    </row>
    <row r="3" ht="15">
      <c r="B3" s="469" t="s">
        <v>721</v>
      </c>
    </row>
    <row r="4" ht="12.75">
      <c r="B4" s="187"/>
    </row>
    <row r="8" spans="1:2" ht="15.75" customHeight="1">
      <c r="A8" s="468" t="s">
        <v>1035</v>
      </c>
      <c r="B8" s="468"/>
    </row>
    <row r="9" spans="1:2" ht="15.75" customHeight="1">
      <c r="A9" s="467" t="s">
        <v>1034</v>
      </c>
      <c r="B9" s="467"/>
    </row>
    <row r="10" spans="1:2" ht="15.75">
      <c r="A10" s="466"/>
      <c r="B10" s="466"/>
    </row>
    <row r="11" spans="1:2" ht="15.75">
      <c r="A11" s="466"/>
      <c r="B11" s="465" t="s">
        <v>77</v>
      </c>
    </row>
    <row r="12" spans="1:2" ht="25.5" customHeight="1">
      <c r="A12" s="463" t="s">
        <v>1033</v>
      </c>
      <c r="B12" s="464">
        <f>B15+B18</f>
        <v>69184.70000000001</v>
      </c>
    </row>
    <row r="13" spans="1:2" ht="13.5" customHeight="1">
      <c r="A13" s="463"/>
      <c r="B13" s="462"/>
    </row>
    <row r="14" spans="1:2" ht="18.75" customHeight="1">
      <c r="A14" s="377" t="s">
        <v>1032</v>
      </c>
      <c r="B14" s="459"/>
    </row>
    <row r="15" spans="1:2" ht="23.25" customHeight="1">
      <c r="A15" s="377" t="s">
        <v>1031</v>
      </c>
      <c r="B15" s="459">
        <f>B16+B17</f>
        <v>79184.70000000001</v>
      </c>
    </row>
    <row r="16" spans="1:2" ht="21.75" customHeight="1">
      <c r="A16" s="460" t="s">
        <v>1029</v>
      </c>
      <c r="B16" s="461">
        <v>155079.7</v>
      </c>
    </row>
    <row r="17" spans="1:2" ht="22.5" customHeight="1">
      <c r="A17" s="460" t="s">
        <v>1028</v>
      </c>
      <c r="B17" s="459">
        <v>-75895</v>
      </c>
    </row>
    <row r="18" spans="1:2" ht="42.75" customHeight="1">
      <c r="A18" s="377" t="s">
        <v>1030</v>
      </c>
      <c r="B18" s="459">
        <f>B19+B20</f>
        <v>-10000</v>
      </c>
    </row>
    <row r="19" spans="1:2" ht="29.25" customHeight="1">
      <c r="A19" s="460" t="s">
        <v>1029</v>
      </c>
      <c r="B19" s="459">
        <v>0</v>
      </c>
    </row>
    <row r="20" spans="1:2" ht="15.75">
      <c r="A20" s="460" t="s">
        <v>1028</v>
      </c>
      <c r="B20" s="459">
        <v>-10000</v>
      </c>
    </row>
    <row r="21" spans="1:2" ht="15.75">
      <c r="A21" s="458"/>
      <c r="B21" s="457"/>
    </row>
    <row r="22" spans="1:2" ht="12.75">
      <c r="A22" s="367"/>
      <c r="B22" s="367"/>
    </row>
    <row r="23" spans="1:2" ht="12.75">
      <c r="A23" s="456"/>
      <c r="B23" s="455"/>
    </row>
    <row r="24" spans="1:2" ht="12.75">
      <c r="A24" s="454"/>
      <c r="B24" s="454"/>
    </row>
    <row r="25" spans="1:2" ht="12.75">
      <c r="A25" s="367"/>
      <c r="B25" s="367"/>
    </row>
    <row r="26" spans="1:2" ht="12.75">
      <c r="A26" s="367"/>
      <c r="B26" s="367"/>
    </row>
    <row r="27" spans="1:2" ht="12.75">
      <c r="A27" s="367"/>
      <c r="B27" s="367"/>
    </row>
    <row r="28" spans="1:2" ht="12.75">
      <c r="A28" s="367"/>
      <c r="B28" s="367"/>
    </row>
    <row r="29" spans="1:2" ht="12.75">
      <c r="A29" s="367"/>
      <c r="B29" s="367"/>
    </row>
    <row r="30" spans="1:2" ht="12.75">
      <c r="A30" s="367"/>
      <c r="B30" s="367"/>
    </row>
    <row r="31" spans="1:2" ht="12.75">
      <c r="A31" s="367"/>
      <c r="B31" s="367"/>
    </row>
    <row r="32" spans="1:2" ht="12.75">
      <c r="A32" s="367"/>
      <c r="B32" s="367"/>
    </row>
    <row r="33" spans="1:2" ht="12.75">
      <c r="A33" s="367"/>
      <c r="B33" s="367"/>
    </row>
    <row r="34" spans="1:2" ht="12.75">
      <c r="A34" s="367"/>
      <c r="B34" s="367"/>
    </row>
    <row r="35" spans="1:2" ht="12.75">
      <c r="A35" s="367"/>
      <c r="B35" s="367"/>
    </row>
    <row r="36" spans="1:2" ht="12.75">
      <c r="A36" s="367"/>
      <c r="B36" s="367"/>
    </row>
    <row r="37" spans="1:2" ht="12.75">
      <c r="A37" s="367"/>
      <c r="B37" s="367"/>
    </row>
  </sheetData>
  <sheetProtection/>
  <mergeCells count="6">
    <mergeCell ref="A8:B8"/>
    <mergeCell ref="A9:B9"/>
    <mergeCell ref="A23:B23"/>
    <mergeCell ref="A24:B24"/>
    <mergeCell ref="A12:A13"/>
    <mergeCell ref="B12:B13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ALG_SOFT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alg</dc:creator>
  <cp:keywords/>
  <dc:description/>
  <cp:lastModifiedBy>Пользователь</cp:lastModifiedBy>
  <cp:lastPrinted>2012-05-14T07:54:46Z</cp:lastPrinted>
  <dcterms:created xsi:type="dcterms:W3CDTF">2002-11-03T23:52:07Z</dcterms:created>
  <dcterms:modified xsi:type="dcterms:W3CDTF">2012-09-19T06:05:11Z</dcterms:modified>
  <cp:category/>
  <cp:version/>
  <cp:contentType/>
  <cp:contentStatus/>
</cp:coreProperties>
</file>