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05" activeTab="7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</sheets>
  <definedNames>
    <definedName name="_xlnm.Print_Titles" localSheetId="0">'прил 1'!$13:$14</definedName>
    <definedName name="_xlnm.Print_Titles" localSheetId="1">'прил 2'!$9:$9</definedName>
    <definedName name="_xlnm.Print_Titles" localSheetId="3">'прил 4'!$11:$11</definedName>
    <definedName name="_xlnm.Print_Titles" localSheetId="5">'прил 6'!$7:$7</definedName>
  </definedNames>
  <calcPr fullCalcOnLoad="1" fullPrecision="0"/>
</workbook>
</file>

<file path=xl/sharedStrings.xml><?xml version="1.0" encoding="utf-8"?>
<sst xmlns="http://schemas.openxmlformats.org/spreadsheetml/2006/main" count="3862" uniqueCount="999">
  <si>
    <t>Денежные взыскания (штрафы) за нарушение законодательства  в   области  охраны окружающей среды</t>
  </si>
  <si>
    <t>00011625060010000140</t>
  </si>
  <si>
    <t xml:space="preserve">Денежные взыскания (штрафы) за нарушение земельного законодательства </t>
  </si>
  <si>
    <t>00011628000010000140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</si>
  <si>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</si>
  <si>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00011632000040000140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</si>
  <si>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</si>
  <si>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00011633040040000140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</si>
  <si>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</si>
  <si>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</si>
  <si>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</si>
  <si>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00011700000000000000</t>
  </si>
  <si>
    <t>ПРОЧИЕ НЕНАЛОГОВЫЕ ДОХОДЫ</t>
  </si>
  <si>
    <t>00011701040040000180</t>
  </si>
  <si>
    <t>Невыясненные поступления, зачисляемые в бюджеты городских округов</t>
  </si>
  <si>
    <t>ИТОГО    ДОХОДОВ: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</si>
  <si>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</si>
  <si>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</si>
  <si>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</si>
  <si>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</si>
  <si>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00020201001040000151</t>
  </si>
  <si>
    <t xml:space="preserve">Дотации  бюджетам  городских  округов  на выравнивание бюджетной обеспеченности </t>
  </si>
  <si>
    <t>00020202000000000151</t>
  </si>
  <si>
    <t>Субсидии из областного бюджета</t>
  </si>
  <si>
    <t>00020202999000000151</t>
  </si>
  <si>
    <t>Прочие субсидии</t>
  </si>
  <si>
    <t>00020202999040000151</t>
  </si>
  <si>
    <t>Субсидии бюджетам городских округов  на софинансирование расходов по организации коммунального хозяйства  в части заготовки топлива</t>
  </si>
  <si>
    <t>00020203000000000151</t>
  </si>
  <si>
    <t>Субвенции  бюджетам  субъектов РФ и муниципальных образований</t>
  </si>
  <si>
    <t>00020203007040000151</t>
  </si>
  <si>
    <t>Субвенции бюджетам городских округов на составление  (изменение) списков кандидатов в присяжные  заседатели федеральных судов общей  юрисдикции в Российской федерации</t>
  </si>
  <si>
    <t>00020203021040000151</t>
  </si>
  <si>
    <t>Субвенции   бюджетам  городских  округов  на  ежемесячное  денежное  вознаграждение  за  классное  руководство.</t>
  </si>
  <si>
    <t>00020203026040000151</t>
  </si>
  <si>
    <t>Субвенции бюджетам городских округов  на обеспечение  жилыми помещениями  детей-сирот, детей, оставшихся без попечения родителей, а также  детей, находящихся  под опекой  (попечительством), не имеющих закрепленного жилого  помещения.</t>
  </si>
  <si>
    <t>00020203029040000151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</si>
  <si>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</si>
  <si>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00020203027040000151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</si>
  <si>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</si>
  <si>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00020203999040000151</t>
  </si>
  <si>
    <t>Прочие  субвенции бюджетам городских округов</t>
  </si>
  <si>
    <t>Субвенции бюджетам  городских округов на организационное обеспечение деятельности  административных  комиссий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</si>
  <si>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</si>
  <si>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</si>
  <si>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</si>
  <si>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</si>
  <si>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</si>
  <si>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</si>
  <si>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>00020204000000000151</t>
  </si>
  <si>
    <t xml:space="preserve"> Иные  межбюджетные  трансферты</t>
  </si>
  <si>
    <t>00020204025040000151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</si>
  <si>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</si>
  <si>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00020204999040000151</t>
  </si>
  <si>
    <t>Прочие   межбюджетные трансферты, передаваемые бюджетам городских округов</t>
  </si>
  <si>
    <t xml:space="preserve">Межбюджетные трансферты  бюджетам городских округов  на финансовое обеспечение государственных  гарантий прав граждан на получение  общедоступного и бесплатного дошкольного, общего, дополнительного образования  в   общеобразовательных учреждениях  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</si>
  <si>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</si>
  <si>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</si>
  <si>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00021904000040000151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</si>
  <si>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</si>
  <si>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ВСЕГО    ДОХОДОВ:</t>
  </si>
  <si>
    <t>Приложение № 3</t>
  </si>
  <si>
    <t>к решению Белогорского городского</t>
  </si>
  <si>
    <t xml:space="preserve">16.02.2012  № 54/16 </t>
  </si>
  <si>
    <t>Источники внутреннего финансирования</t>
  </si>
  <si>
    <t>дефицита местного бюджета  на 2012 год</t>
  </si>
  <si>
    <t>тыс. руб.</t>
  </si>
  <si>
    <t>00301020000000000000</t>
  </si>
  <si>
    <t>Кредиты кредитных организаций в валюте Российской Федерации</t>
  </si>
  <si>
    <t>00301020000000000700</t>
  </si>
  <si>
    <t>Получение кредитов от кредитных организаций в валюте Российской Федерации</t>
  </si>
  <si>
    <t>00301020000040000710</t>
  </si>
  <si>
    <t>Получение   кредитов  от  кредитных  организаций  бюджетами  городских округов    в  валюте  Российской  Федерации</t>
  </si>
  <si>
    <t>00301020000000000800</t>
  </si>
  <si>
    <t>Погашение  кредитов, предоставленных кредитными организациями в валюте Российской Федерации</t>
  </si>
  <si>
    <t>00301020000040000810</t>
  </si>
  <si>
    <t>Погашение   бюджетами  городских округов  кредитов  от кредитных  организаций  в валюте  Российской Федерации</t>
  </si>
  <si>
    <t>00301030000000000000</t>
  </si>
  <si>
    <t>Бюджетные кредиты от других бюджетов бюджетной системы Российской Федерации</t>
  </si>
  <si>
    <t>00301030000000000700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</si>
  <si>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</si>
  <si>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00301030000040000710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</si>
  <si>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</si>
  <si>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00301030000000000800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</si>
  <si>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</si>
  <si>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00301030000040000810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</si>
  <si>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</si>
  <si>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00301050000000000000</t>
  </si>
  <si>
    <t>Изменение остатков средств на счетах по учету средств бюджета</t>
  </si>
  <si>
    <t>00301050000000000500</t>
  </si>
  <si>
    <t>Увеличение остатков средств бюджетов</t>
  </si>
  <si>
    <t>00301050200000000500</t>
  </si>
  <si>
    <t>Увеличение прочих остатков средств бюджетов</t>
  </si>
  <si>
    <t>00301050201000000510</t>
  </si>
  <si>
    <t>Увеличение прочих остатков денежных средств бюджетов</t>
  </si>
  <si>
    <t>00301050201040000510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</si>
  <si>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</si>
  <si>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</si>
  <si>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00301050200000000600</t>
  </si>
  <si>
    <t>Уменьшение прочих остатков средств бюджетов</t>
  </si>
  <si>
    <t>00301050201000000610</t>
  </si>
  <si>
    <t>Уменьшение прочих остатков денежных средств бюджетов</t>
  </si>
  <si>
    <t>00301050201040000610</t>
  </si>
  <si>
    <t>Уменьшение прочих остатков денежных средств бюджетов городских округов</t>
  </si>
  <si>
    <t>Источники финансирования дефицита бюджета, всего</t>
  </si>
  <si>
    <t xml:space="preserve">Перечень  и  коды  главных  администраторов доходов  местного
бюджета – органов местного самоуправления,  а  также  закрепляемые  за  ними виды (подвиды) доходов  местного  бюджета
</t>
  </si>
  <si>
    <t>Код   бюджетной  классификации  Российской  Федерации</t>
  </si>
  <si>
    <t>Наименование  главного  администратора   доходов   местного  бюджета</t>
  </si>
  <si>
    <t>главного  администратора  доходов</t>
  </si>
  <si>
    <t>доходов  местного  бюджета</t>
  </si>
  <si>
    <t>113 02994 04 0000 130</t>
  </si>
  <si>
    <t>Прочие  доходы  от   компенсации  затрат  бюджетов  городских  округов.</t>
  </si>
  <si>
    <t>МКУ "Финансовое управление Администрации города Белогорск"</t>
  </si>
  <si>
    <t>111 00000 00 0000 000</t>
  </si>
  <si>
    <t>Доходы от  использования  имущества, находящегося  в государственной  и  муниципальной  собственности</t>
  </si>
  <si>
    <t>111 03040 04 0000 120</t>
  </si>
  <si>
    <t>Проценты, полученные от предоставления бюджетных кредитов   внутри  страны    за счет средств бюджетов  городских  округов</t>
  </si>
  <si>
    <t>113 00000 00 0000 000</t>
  </si>
  <si>
    <t>Доходы от  оказания  платных  услуг (работ)  и  компенсации  затрат  государства</t>
  </si>
  <si>
    <t>116 00000 00 0000 000</t>
  </si>
  <si>
    <t>Штрафы, санкции,  возмещение  ущерба</t>
  </si>
  <si>
    <t>116 23041 04 0000140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</si>
  <si>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</si>
  <si>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116 32000 04 0000140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</si>
  <si>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округов).</t>
  </si>
  <si>
    <t xml:space="preserve">116 90040 04 0000 140  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</si>
  <si>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</si>
  <si>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>117 00000 00 0000 000</t>
  </si>
  <si>
    <t>Прочие  неналоговые  доходы</t>
  </si>
  <si>
    <t>117 05040 04 0000 180</t>
  </si>
  <si>
    <t>Прочие неналоговые доходы  бюджетов  городских  округов</t>
  </si>
  <si>
    <t>117 01040 04 0000 180</t>
  </si>
  <si>
    <t>Невыясненные поступления, зачисляемые в бюджеты  городских  округов</t>
  </si>
  <si>
    <t xml:space="preserve"> 200 00000 00 0000 000 *</t>
  </si>
  <si>
    <t xml:space="preserve">Безвозмездные  поступления </t>
  </si>
  <si>
    <t>МКУ "Комитет имущественных отношений Администрации города  Белогорск"</t>
  </si>
  <si>
    <t>108 00000 00 0000 000</t>
  </si>
  <si>
    <t>Государственная  пошлина</t>
  </si>
  <si>
    <t>108 07150 01 1000 110</t>
  </si>
  <si>
    <t>Государственная пошлина за выдачу разрешения на  установку  рекламной  конструкции</t>
  </si>
  <si>
    <t>111 09044  04 0000 120</t>
  </si>
  <si>
    <t>111 05012  04 0000 120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</si>
  <si>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</si>
  <si>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111 05024 04 0000 120</t>
  </si>
  <si>
    <t>111 070140 40 000120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</si>
  <si>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</si>
  <si>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113 01994 04 0000 130</t>
  </si>
  <si>
    <t>Прочие  доходы  от   оказания  платных услуг (работ)  получателями средств  бюджетов  городских  округов.</t>
  </si>
  <si>
    <t>114 00000 00 0000 000</t>
  </si>
  <si>
    <t xml:space="preserve"> Доходы  от  продажи  материальных  и  нематериальных  активов</t>
  </si>
  <si>
    <t>114 02043 04 0000 410</t>
  </si>
  <si>
    <t>114 02042 04 0000 410</t>
  </si>
  <si>
    <t>1 14  06012 04 0000430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</si>
  <si>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округов.</t>
  </si>
  <si>
    <t>114  06024 04 0000430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</si>
  <si>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</si>
  <si>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МКУ "Управление жилищно-коммунального хозяйства Администрации города  Белогорск"</t>
  </si>
  <si>
    <t>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</si>
  <si>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</si>
  <si>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казенных).</t>
  </si>
  <si>
    <t>МКУ "Служба по обеспечению деятельности органов местного самоуправления Администрации города Белогорск"</t>
  </si>
  <si>
    <t>МКУ "Управление по делам  гражданской  обороны и чрезвычайным ситуациям  Администрации города  Белогорск"</t>
  </si>
  <si>
    <t>МКУ "Отдел культуры Администрации города Белогорск"</t>
  </si>
  <si>
    <t>203 04020 04 0000 180</t>
  </si>
  <si>
    <t>Поступления от денежных пожертвований, предоставляемых  государствеными  (муниципальными)  организациями получателям  средств  бюджетов городских округов</t>
  </si>
  <si>
    <t>204 04020 04 0000 180</t>
  </si>
  <si>
    <t>Поступления от денежных пожертвований, предоставляемых  негосударствеными    организациями получателям  средств  бюджетов городских округов</t>
  </si>
  <si>
    <t>207 04000 04 0000 180</t>
  </si>
  <si>
    <t>Прочие безвозмездные поступления  в бюджеты городских округов</t>
  </si>
  <si>
    <t>000</t>
  </si>
  <si>
    <t>Иные  доходы  местного  бюджета, администрирование  которых  может  осуществляться  главными  администраторами  местного  бюджета  в пределах  их  компетенции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</si>
  <si>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</si>
  <si>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 xml:space="preserve">* Администрирование  поступлений  по всем подгруппам, подстатьям, подвидам   </t>
  </si>
  <si>
    <t xml:space="preserve"> осуществляется администратором, указанным  в  группировочнном  коде  бюджетной  </t>
  </si>
  <si>
    <t>классификации</t>
  </si>
  <si>
    <r>
      <rPr>
        <b/>
        <sz val="12"/>
        <rFont val="Times New Roman"/>
        <family val="1"/>
      </rPr>
      <t xml:space="preserve">Приложение № 5  </t>
    </r>
    <r>
      <rPr>
        <sz val="12"/>
        <rFont val="Times New Roman"/>
        <family val="1"/>
      </rPr>
      <t xml:space="preserve">                                                                   
</t>
    </r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</si>
  <si>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</rPr>
      <t>бюджетных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 автономных  учреждений, а  также  имущества  муниципальных  унитарных  предприятий, в том  числе  казенных).</t>
    </r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</si>
  <si>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 автономных  учреждений).</t>
    </r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</si>
  <si>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</si>
  <si>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r>
      <t xml:space="preserve">Доходы  от  реализации  имущества,  находящегося  в  оперативном  управлении  учреждений, находящихся  в  ведении  органов  управления  городских  округов (за  исключением  имущества  муниципальных  </t>
    </r>
    <r>
      <rPr>
        <sz val="12"/>
        <rFont val="Times New Roman"/>
        <family val="1"/>
      </rPr>
      <t>бюджетных</t>
    </r>
    <r>
      <rPr>
        <sz val="12"/>
        <color indexed="8"/>
        <rFont val="Times New Roman"/>
        <family val="1"/>
      </rPr>
      <t xml:space="preserve"> и автономных  учреждений),  в  части  реализации  основных  средств    по  указанному  имуществу.</t>
    </r>
  </si>
  <si>
    <t xml:space="preserve">Перечень и коды главных администраторов доходов местного бюджета - органов государственной власти (органов  государственной  власти  Российской  Федерации, органов государственной  власти  субъекта  Российской  Федерации), а также закрепляемые за ними виды (подвиды) доходов местного бюджета </t>
  </si>
  <si>
    <t>Код бюджетной  классификации  Российской  Федерации</t>
  </si>
  <si>
    <t>Наименование главного администратора доходов местного бюджета</t>
  </si>
  <si>
    <t>главного администратора  доходов</t>
  </si>
  <si>
    <t>доходов местного  бюджета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</si>
  <si>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</si>
  <si>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</si>
  <si>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108 07140201  0000 110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</si>
  <si>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машин, за выдачу  удостоверений тракториста- машиниста (тракториста)</t>
  </si>
  <si>
    <t>116 90040 04 0000 140</t>
  </si>
  <si>
    <t>048</t>
  </si>
  <si>
    <t>Федеральная службапо надзору в сфере природопользования</t>
  </si>
  <si>
    <t>112 01010 01 0000 120</t>
  </si>
  <si>
    <t>112 01020 01 0000 120</t>
  </si>
  <si>
    <t>112 01030 01 0000 120</t>
  </si>
  <si>
    <t>112 01040 01 0000 120</t>
  </si>
  <si>
    <t>112 01050 01 0000 120</t>
  </si>
  <si>
    <t>116 25030 01  0000 140</t>
  </si>
  <si>
    <t>Денежные взыскания (штрафы)  за  нарушение    законодательства  об охране  и  использовании  животного  мира</t>
  </si>
  <si>
    <t>116 25050 01 0000 140</t>
  </si>
  <si>
    <t>Денежные взыскания (штрафы) за нарушение законодательства в  области охраны окружающей среды</t>
  </si>
  <si>
    <t>116  90040 04 0000 140</t>
  </si>
  <si>
    <t>060</t>
  </si>
  <si>
    <t>Федеральная  служба  по  надзору  в  сфере  здравоохранения  и  социального  развития</t>
  </si>
  <si>
    <t>076</t>
  </si>
  <si>
    <t>Федеральное  агенство  по  рыболовству</t>
  </si>
  <si>
    <t>116 25030 01 0000 140</t>
  </si>
  <si>
    <t>Денежные взыскания (штрафы)  за  нарушение    законодательства  Российской Федерации об охране  и  использовании  животного  мира</t>
  </si>
  <si>
    <t>081</t>
  </si>
  <si>
    <t>Федеральная  служба  по  ветеринарному и  фитосанитарному  надзору</t>
  </si>
  <si>
    <t>116  25030 01  0000 140</t>
  </si>
  <si>
    <t>096</t>
  </si>
  <si>
    <t>Федеральная служба  по надзору в сфере связи, информационных  технологий и массовых коммуникаций</t>
  </si>
  <si>
    <t>106</t>
  </si>
  <si>
    <t>Федеральная  служба  по  надзору  в  сфере  транспорта</t>
  </si>
  <si>
    <t>116  30000 01 0000 140</t>
  </si>
  <si>
    <t>Денежные взыскания (штрафы)  за правонарушения в области дорожного движения</t>
  </si>
  <si>
    <t>116</t>
  </si>
  <si>
    <t>Государственная  жилищная  инспекция   Амурской области</t>
  </si>
  <si>
    <t>117</t>
  </si>
  <si>
    <t>Инспекция  государственного  строительного  надзора  Амурской области</t>
  </si>
  <si>
    <t>141</t>
  </si>
  <si>
    <t>Федеральная   служба  по  надзору  в  сфере  защиты  прав  потребителей  и  благополучия человека</t>
  </si>
  <si>
    <t>116 28000 01 0000 140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</si>
  <si>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</si>
  <si>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150</t>
  </si>
  <si>
    <t>Федеральная  служба  по  труду  и  занятости</t>
  </si>
  <si>
    <t>161</t>
  </si>
  <si>
    <t>Федеральная  антимонопольная  служба</t>
  </si>
  <si>
    <t>116  33040 04 6000 140</t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</si>
  <si>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</si>
  <si>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177</t>
  </si>
  <si>
    <t>Министерство  РФ  по  делам  гражданской  обороны, чрезвычайным  ситуациям  и  ликвидации  последствий  стихийных  бедствий</t>
  </si>
  <si>
    <t>182</t>
  </si>
  <si>
    <t>Федеральная  налоговая  служба</t>
  </si>
  <si>
    <t xml:space="preserve">101 02000 01 0000 110 </t>
  </si>
  <si>
    <t>Налог  на  доходы  физических  лиц</t>
  </si>
  <si>
    <t xml:space="preserve">105 02010 02 0000 110 </t>
  </si>
  <si>
    <t>Единый  налог  на  вменненый  доход для  отдельных  видов  деятельности</t>
  </si>
  <si>
    <t xml:space="preserve">105 02020 02 0000 110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</si>
  <si>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</si>
  <si>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105 03010 01 0000 110 </t>
  </si>
  <si>
    <t>Единый  сельскохозяйственный  налог</t>
  </si>
  <si>
    <t xml:space="preserve">106 03020 01 0000 110 </t>
  </si>
  <si>
    <t>Единый  сельскохозяйственный  налог (за налоговые периоды, истекшие до 1 января 2011 года).</t>
  </si>
  <si>
    <t xml:space="preserve">106 01020 04 0000 110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</si>
  <si>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</si>
  <si>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106 06012 04 0000 110 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</si>
  <si>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</si>
  <si>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>106 06022 04 0000 110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</si>
  <si>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</si>
  <si>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108 03010 01 0000 110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</si>
  <si>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</si>
  <si>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109 01020 04 0000 110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</si>
  <si>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</si>
  <si>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109 04010 02 0000 110</t>
  </si>
  <si>
    <t>Налог  на  имущество  предприятий</t>
  </si>
  <si>
    <t>109 04052 04 0000 110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</si>
  <si>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</si>
  <si>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109 07012 04 0000 110</t>
  </si>
  <si>
    <t>Налог на рекламу, мобилизуемый  на территориях городских округов.</t>
  </si>
  <si>
    <t>109 07052 04 0000110</t>
  </si>
  <si>
    <t>Прочие  местные  налоги  и сборы, мобилизуемые  на территориях городских округов.</t>
  </si>
  <si>
    <t>116 03010 01 0000 140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</si>
  <si>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НК РФ, а также  штрафы, взыскание которых осуществляется  на основание ранее действовавшей ст. 117 НК РФ.</t>
  </si>
  <si>
    <t>116 03030 01 0000 140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</si>
  <si>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</si>
  <si>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116 06000 01 0000 140</t>
  </si>
  <si>
    <t>187</t>
  </si>
  <si>
    <t>Министерство  обороны  Российской     Федерации</t>
  </si>
  <si>
    <t>108 07140 01  0000 110</t>
  </si>
  <si>
    <t>Государственная  пошлина  за государственную  регистрацию  транспортных  средств и  иные  юридически значимые  действия, связанные   с изменениями  и выдачей  документов  на  транспортные  средства, регистрационных  знаков, водительских удостоверений.</t>
  </si>
  <si>
    <t>188</t>
  </si>
  <si>
    <t>Министерство  внутренних  дел  Российской  Федерации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</si>
  <si>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</si>
  <si>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спиртосодержащей и табачной продукции</t>
  </si>
  <si>
    <t>116 30000 01 0000 140</t>
  </si>
  <si>
    <t>Денежные взыскания (штрафы) за  правонарушения в области дорожного движения</t>
  </si>
  <si>
    <t>192</t>
  </si>
  <si>
    <t>Федеральная  миграционная  служба</t>
  </si>
  <si>
    <t>116  90040 04 6000 140</t>
  </si>
  <si>
    <t>Федеральная  служба  государственной регистрации, кадастра и картографии</t>
  </si>
  <si>
    <t>116  25060 01  0000 140</t>
  </si>
  <si>
    <t>Денежные взыскания (штрафы)  за  нарушение  земельного  законодательства</t>
  </si>
  <si>
    <t>Федеральная  служба  судебных  приставов</t>
  </si>
  <si>
    <t>116 21040 04 0000 140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</si>
  <si>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</si>
  <si>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918</t>
  </si>
  <si>
    <t>Министерство здравоохранения Амурской области</t>
  </si>
  <si>
    <t>924</t>
  </si>
  <si>
    <t>Министерство  природных  ресурсов  Амурской  области</t>
  </si>
  <si>
    <t>927</t>
  </si>
  <si>
    <t>Управление по охране, контролю  и регулированию  использования объектов  животного мира  и среды их обитания  Амурской области</t>
  </si>
  <si>
    <r>
      <rPr>
        <b/>
        <sz val="12"/>
        <rFont val="Times New Roman"/>
        <family val="1"/>
      </rPr>
      <t xml:space="preserve">Приложение № 6  </t>
    </r>
    <r>
      <rPr>
        <sz val="12"/>
        <rFont val="Times New Roman"/>
        <family val="1"/>
      </rPr>
      <t xml:space="preserve">                                                                   
</t>
    </r>
  </si>
  <si>
    <t>Приложение №7</t>
  </si>
  <si>
    <t>к решению Белогорского  городского Совета народных депутатов</t>
  </si>
  <si>
    <t xml:space="preserve">16.02.2012 №  54/16
</t>
  </si>
  <si>
    <t>ПЕРЕЧЕНЬ</t>
  </si>
  <si>
    <t>долгосрочных городских целевых программ,</t>
  </si>
  <si>
    <t xml:space="preserve">предусмотренных к финансированию из местного бюджета в 2012 году </t>
  </si>
  <si>
    <t>№ п/п</t>
  </si>
  <si>
    <t>Наименование  раздела/программы</t>
  </si>
  <si>
    <t>План на 2012 год</t>
  </si>
  <si>
    <t>1.  Администрация города Белогорск</t>
  </si>
  <si>
    <t>1.1.</t>
  </si>
  <si>
    <t>ГЦП "Создание условий для развития малого и среднего бизнеса в г.Белогорске на 2011-2015 годы"</t>
  </si>
  <si>
    <t>1.2.</t>
  </si>
  <si>
    <t>1.3.</t>
  </si>
  <si>
    <t>1.4.</t>
  </si>
  <si>
    <t>1.5.</t>
  </si>
  <si>
    <t>1.6</t>
  </si>
  <si>
    <t>ГЦП "Меры адресной поддержки отдельных категорий граждан г. Белогорска  на 2009 - 2014 годы"</t>
  </si>
  <si>
    <t>1.7.</t>
  </si>
  <si>
    <t>в том числе:</t>
  </si>
  <si>
    <t>1.8.</t>
  </si>
  <si>
    <t>1.9.</t>
  </si>
  <si>
    <t>Подпрограмма " Развитие детско-юношеского спорта на территории города Белогорска на 2012-2014 годы</t>
  </si>
  <si>
    <t>Итого по разделу 1:</t>
  </si>
  <si>
    <t>2. Муниципальное казенное учреждение "Управление жилищно-коммунального хозяйства Администрации города Белогорск"</t>
  </si>
  <si>
    <t>2.1.</t>
  </si>
  <si>
    <t>ГЦП "Развитие дорожной сети  г. Белогорска на 2009-2014 годы"</t>
  </si>
  <si>
    <t>2.2.</t>
  </si>
  <si>
    <t>ГЦП "Реформирование и модернизация жилищно-коммунального комплекса г.Белогорска на 2009-2015 годы"</t>
  </si>
  <si>
    <t>2.3.</t>
  </si>
  <si>
    <t>ГЦП "Профилактика правонарушений в г. Белогорск на 2010-2014 годы"</t>
  </si>
  <si>
    <t>2.4.</t>
  </si>
  <si>
    <t>2.5.</t>
  </si>
  <si>
    <t>ГЦП  "Обеспечение жильем молодых семей г. Белогорска на 2009-2015 годы"</t>
  </si>
  <si>
    <t>2.6.</t>
  </si>
  <si>
    <t>ГЦП "Энергосбережение и повышение энергетической эффективности на территории муниципального образования г. Белогорск на 2010-2014 годы"</t>
  </si>
  <si>
    <t>2.7.</t>
  </si>
  <si>
    <t>2.8.</t>
  </si>
  <si>
    <t>ГЦП "Развитие наружного освещения города Белогорск на 2011-2015 годы"</t>
  </si>
  <si>
    <t>2.9.</t>
  </si>
  <si>
    <t>Итого по разделу 2:</t>
  </si>
  <si>
    <t xml:space="preserve">   3. Муниципальное казенное учреждение "Управление по физической культуре и спорту Администрации города Белогорск"</t>
  </si>
  <si>
    <t>3.1.</t>
  </si>
  <si>
    <t>ГЦП "Развитие физической культуры и спорта на территории г. Белогорск на 2012-2014 годы"</t>
  </si>
  <si>
    <t>3.2.</t>
  </si>
  <si>
    <t>ГЦП "Социальное и экономическое развитие с. Низинное муниципального образования г. Белогорск на 2011-2013 годы"</t>
  </si>
  <si>
    <t>Итого по разделу 3:</t>
  </si>
  <si>
    <t>4. Муниципальное казенное учреждение "Управление по делам гражданской обороны и чрезвычайным ситуациям города Белогорск"</t>
  </si>
  <si>
    <t>4.1.</t>
  </si>
  <si>
    <t>ГЦП " Накопление имущества радиационной, химической, биологической и медицинской  защиты в запасе города Белогорск в период с 2009 по 2021 годы"</t>
  </si>
  <si>
    <t>4.2.</t>
  </si>
  <si>
    <t>ГЦП " Профилактика терроризма и экстремизма на территории муниципального образования г.Белогорск на 2012-2013 годы"</t>
  </si>
  <si>
    <t>Итого по разделу 4:</t>
  </si>
  <si>
    <t>5. Муниципальное казенное учреждение "Комитет по образованию, делам молодежи Администрации города Белогорск"</t>
  </si>
  <si>
    <t>5.1.</t>
  </si>
  <si>
    <t>ГЦП "Развитие  образования  г. Белогорск на 2011-2015 годы"</t>
  </si>
  <si>
    <t>в том числе :</t>
  </si>
  <si>
    <t>5.2.</t>
  </si>
  <si>
    <t>ГЦП "Профилактика терроризма и экстремизма на территории муниципального образования г. Белогорск на 2012-2013 годы"</t>
  </si>
  <si>
    <t>5.3.</t>
  </si>
  <si>
    <t>5.4.</t>
  </si>
  <si>
    <t>5.5.</t>
  </si>
  <si>
    <t>5.6.</t>
  </si>
  <si>
    <t>Итого по разделу 5:</t>
  </si>
  <si>
    <t>6. Муниципальное казенное учреждение "Управление культуры Администрации г.Белогорск"</t>
  </si>
  <si>
    <t>6.1.</t>
  </si>
  <si>
    <t>ГЦП "Развитие и сохранение культуры и искусства  г.Белогорска на 2012-2015 годы"</t>
  </si>
  <si>
    <t>Итого по разделу 6:</t>
  </si>
  <si>
    <t>7. Муниципальное казенное учреждение "Финансовое управление Администрации города Белогорск"</t>
  </si>
  <si>
    <t>7.1.</t>
  </si>
  <si>
    <t>"Программа повышения эффективности бюджетных расходов в муниципальном образовании г. Белогорск на период  до 2012 года"</t>
  </si>
  <si>
    <t>Итого по разделу 7:</t>
  </si>
  <si>
    <t>ВСЕГО:</t>
  </si>
  <si>
    <t>16.02.2012   № 54/16</t>
  </si>
  <si>
    <t xml:space="preserve">Программа муниципальных  внутренних  заимствований  </t>
  </si>
  <si>
    <t xml:space="preserve">                                       города  Белогорска на  2012 год</t>
  </si>
  <si>
    <t>Муниципальные  внутренние  заимствования</t>
  </si>
  <si>
    <t>в  том  числе</t>
  </si>
  <si>
    <t>Кредиты  от кредитных  организаций</t>
  </si>
  <si>
    <t>-привлечение</t>
  </si>
  <si>
    <t>-погашение</t>
  </si>
  <si>
    <t>Кредиты, привлекаемые  от  других  бюджетов бюджетной  системы  Российской  Федерации</t>
  </si>
  <si>
    <r>
      <rPr>
        <b/>
        <sz val="13"/>
        <rFont val="Times New Roman"/>
        <family val="1"/>
      </rPr>
      <t xml:space="preserve">Приложение № 8  </t>
    </r>
    <r>
      <rPr>
        <sz val="13"/>
        <rFont val="Times New Roman"/>
        <family val="1"/>
      </rPr>
      <t xml:space="preserve">                                                                   
</t>
    </r>
  </si>
  <si>
    <t>Пособия и компенсации гражданам и иные социальные выплаты, кроме публичных нормативных обязательств</t>
  </si>
  <si>
    <t>321</t>
  </si>
  <si>
    <t>313</t>
  </si>
  <si>
    <t>Обслуживание муниципального долга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</si>
  <si>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</si>
  <si>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</si>
  <si>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Оценка недвижимости, признание прав и регулирование отношений по муниципальной собственности</t>
  </si>
  <si>
    <t>090 03 00</t>
  </si>
  <si>
    <t>Субсидии бюджетным учреждениям на иные цели</t>
  </si>
  <si>
    <t>611</t>
  </si>
  <si>
    <t>612</t>
  </si>
  <si>
    <t>621</t>
  </si>
  <si>
    <t>622</t>
  </si>
  <si>
    <t>Субсидии автономным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</si>
  <si>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</si>
  <si>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Наименование</t>
  </si>
  <si>
    <t>Код главы</t>
  </si>
  <si>
    <t>ПР</t>
  </si>
  <si>
    <t>ЦСР</t>
  </si>
  <si>
    <t>ВР</t>
  </si>
  <si>
    <t>001</t>
  </si>
  <si>
    <t>0106</t>
  </si>
  <si>
    <t>002</t>
  </si>
  <si>
    <t>003</t>
  </si>
  <si>
    <t>004</t>
  </si>
  <si>
    <t>Социальная политика</t>
  </si>
  <si>
    <t>0800</t>
  </si>
  <si>
    <t>Жилищно-коммунальное хозяйство</t>
  </si>
  <si>
    <t>011</t>
  </si>
  <si>
    <t>013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</si>
  <si>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</si>
  <si>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</si>
  <si>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</si>
  <si>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</si>
  <si>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Итого  расходов:</t>
  </si>
  <si>
    <t>005</t>
  </si>
  <si>
    <t>012</t>
  </si>
  <si>
    <t>Общегосударственные вопросы</t>
  </si>
  <si>
    <t xml:space="preserve">Центральный аппарат </t>
  </si>
  <si>
    <t>0100</t>
  </si>
  <si>
    <t>0103</t>
  </si>
  <si>
    <t>0804</t>
  </si>
  <si>
    <t>0104</t>
  </si>
  <si>
    <t>0102</t>
  </si>
  <si>
    <t>0107</t>
  </si>
  <si>
    <t>070 00 00</t>
  </si>
  <si>
    <t>0115</t>
  </si>
  <si>
    <t>065 00 00</t>
  </si>
  <si>
    <t>0900</t>
  </si>
  <si>
    <t>Другие общегосударственные вопросы</t>
  </si>
  <si>
    <t>0400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</si>
  <si>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</si>
  <si>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</si>
  <si>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0300</t>
  </si>
  <si>
    <t>0309</t>
  </si>
  <si>
    <t>0700</t>
  </si>
  <si>
    <t>0701</t>
  </si>
  <si>
    <t>420 00 00</t>
  </si>
  <si>
    <t>0702</t>
  </si>
  <si>
    <t>421 00 00</t>
  </si>
  <si>
    <t xml:space="preserve">Обеспечение деятельности подведомственных учреждений </t>
  </si>
  <si>
    <t>423 00 00</t>
  </si>
  <si>
    <t>Молодежная политика  и оздоровление детей</t>
  </si>
  <si>
    <t>0707</t>
  </si>
  <si>
    <t>Другие вопросы в области образования</t>
  </si>
  <si>
    <t>0709</t>
  </si>
  <si>
    <t>452 00 00</t>
  </si>
  <si>
    <t>Культура</t>
  </si>
  <si>
    <t>0801</t>
  </si>
  <si>
    <t>440 00 00</t>
  </si>
  <si>
    <t>Музеи и постоянные выставки</t>
  </si>
  <si>
    <t>441 00 00</t>
  </si>
  <si>
    <t>Библиотеки</t>
  </si>
  <si>
    <t>442 00 00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</si>
  <si>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</si>
  <si>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</si>
  <si>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</si>
  <si>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</si>
  <si>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</si>
  <si>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1006</t>
  </si>
  <si>
    <t>1004</t>
  </si>
  <si>
    <t>0500</t>
  </si>
  <si>
    <t>Национальная экономика</t>
  </si>
  <si>
    <t>0600</t>
  </si>
  <si>
    <t>Периодическая печать и издательства</t>
  </si>
  <si>
    <t>Резервные фонды</t>
  </si>
  <si>
    <t>Процентные платежи по муниципальному долгу</t>
  </si>
  <si>
    <t>тыс.руб.</t>
  </si>
  <si>
    <t xml:space="preserve">Наименование разделов и подразделов 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</si>
  <si>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</si>
  <si>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</si>
  <si>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</si>
  <si>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</si>
  <si>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</si>
  <si>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</si>
  <si>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</si>
  <si>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</si>
  <si>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</si>
  <si>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</si>
  <si>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</si>
  <si>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Жилищное хозяйство</t>
  </si>
  <si>
    <t>0501</t>
  </si>
  <si>
    <t>0920000</t>
  </si>
  <si>
    <t>Финансовая поддержка на возвратной основе (увеличение задолженности по бюджетным кредитам)</t>
  </si>
  <si>
    <t>Финансовая поддержка на возвратной основе (уменьшение задолженности по бюджетным кредитам)</t>
  </si>
  <si>
    <t>Другие вопросы в области жилищно-коммунального хозяйства</t>
  </si>
  <si>
    <t>Целевые программы муниципальных образований</t>
  </si>
  <si>
    <t>795 00 00</t>
  </si>
  <si>
    <t>Совет народных депутатов Белогорского городского самоуправления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</si>
  <si>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</si>
  <si>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</si>
  <si>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</si>
  <si>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</si>
  <si>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Другие вопросы  в области жилищно-коммунального хозяйства</t>
  </si>
  <si>
    <t>Председатель представительного органа муниципального образования</t>
  </si>
  <si>
    <t>Глава муниципального образования</t>
  </si>
  <si>
    <t>Процентные  платежи по долговым обязательствам</t>
  </si>
  <si>
    <t>Администрация города Белогорск</t>
  </si>
  <si>
    <t>Учреждения по внешкольной работе с детьми</t>
  </si>
  <si>
    <t>Приложение № 4</t>
  </si>
  <si>
    <t>к решению Белогорского городского Совета народных депутатов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</si>
  <si>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</si>
  <si>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</si>
  <si>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</si>
  <si>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</si>
  <si>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</si>
  <si>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Выполнение функций органами местного самоуправления</t>
  </si>
  <si>
    <t>002 00 00</t>
  </si>
  <si>
    <t>002 04 00</t>
  </si>
  <si>
    <t>Периодические издания, учрежденные органами законодательной и исполнительной  власти</t>
  </si>
  <si>
    <t>457 00 00</t>
  </si>
  <si>
    <t>457 99 00</t>
  </si>
  <si>
    <t>070 05 00</t>
  </si>
  <si>
    <t>065 03 00</t>
  </si>
  <si>
    <t>Социальные выплаты</t>
  </si>
  <si>
    <t>421 99 00</t>
  </si>
  <si>
    <t>452 99  00</t>
  </si>
  <si>
    <t>441 99 00</t>
  </si>
  <si>
    <t>442 99 00</t>
  </si>
  <si>
    <t>452 99 00</t>
  </si>
  <si>
    <t>795 04 00</t>
  </si>
  <si>
    <t>Охрана окружающей среды</t>
  </si>
  <si>
    <t>Сбор, удаление отходов и очистка сточных вод</t>
  </si>
  <si>
    <t>Сбор и удаление твердых отходов</t>
  </si>
  <si>
    <t>0503</t>
  </si>
  <si>
    <t>0407</t>
  </si>
  <si>
    <t>Лесное хозяйство</t>
  </si>
  <si>
    <t>0505</t>
  </si>
  <si>
    <t>0602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</si>
  <si>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</si>
  <si>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</si>
  <si>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</si>
  <si>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0412</t>
  </si>
  <si>
    <t>400 01 00</t>
  </si>
  <si>
    <t xml:space="preserve">Сбор,  удаление отходов и очистка сточных вод </t>
  </si>
  <si>
    <t>0302</t>
  </si>
  <si>
    <t>Органы внутренних дел</t>
  </si>
  <si>
    <t>Резервные фонды местных администраций</t>
  </si>
  <si>
    <t>007</t>
  </si>
  <si>
    <t>Поисковые и аварийно-спасательные учреждения</t>
  </si>
  <si>
    <t>Приложение № 2</t>
  </si>
  <si>
    <t>Руководитель контрольно-счетной палаты муниципального образования и его заместители</t>
  </si>
  <si>
    <t xml:space="preserve">Лесное хозяйство </t>
  </si>
  <si>
    <t>Мероприятия в области охраны, восстановления и использования лесов</t>
  </si>
  <si>
    <t>292 02 00</t>
  </si>
  <si>
    <t>Целевые программы муниципальных образований, в том числе:</t>
  </si>
  <si>
    <t>к решению Белогорского                   городского Совета народных                 депутатов</t>
  </si>
  <si>
    <t>002 25 00</t>
  </si>
  <si>
    <t>006</t>
  </si>
  <si>
    <t>522 02 00</t>
  </si>
  <si>
    <t>Организационное обеспечение деятельности административных комиссий</t>
  </si>
  <si>
    <t>522 03 00</t>
  </si>
  <si>
    <t>Организация деятельности  комиссий по делам несовершеннолетних и защите их прав</t>
  </si>
  <si>
    <t>522 07 00</t>
  </si>
  <si>
    <t>Финансовое обеспечение расходов по воспитанию и обучению  детей-инвалидов в дошкольных образовательных учреждениях</t>
  </si>
  <si>
    <t>522 08 00</t>
  </si>
  <si>
    <t>Иные безвозмездные и безвозвратные перечисления</t>
  </si>
  <si>
    <t>520 00 00</t>
  </si>
  <si>
    <t>520 09 00</t>
  </si>
  <si>
    <t>520 09 02</t>
  </si>
  <si>
    <t>Обеспечение расходов на реализацию основных общеобразовательных программ в образовательных учреждениях</t>
  </si>
  <si>
    <t>Содержание ребенка в семье опекуна и приемной семье, а также оплата труда приемного родителя за счет средств областного бюджета</t>
  </si>
  <si>
    <t>522 09 00</t>
  </si>
  <si>
    <t>522 09 02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</si>
  <si>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за счет средств  областного бюджета</t>
  </si>
  <si>
    <t>Организация и осуществление деятельности по опеке и попечительству в отношении  несовершеннолетних лиц</t>
  </si>
  <si>
    <t>522 09 01</t>
  </si>
  <si>
    <t xml:space="preserve">Организация и осуществление деятельности по опеке и попечительству </t>
  </si>
  <si>
    <t>795 08 00</t>
  </si>
  <si>
    <t>795 09 00</t>
  </si>
  <si>
    <t>795 10 00</t>
  </si>
  <si>
    <t>795 00  00</t>
  </si>
  <si>
    <t>795 15 00</t>
  </si>
  <si>
    <t>ГЦП "Противодействие злоупотреблению наркотическими средствами и их незаконному обороту на 2010-2014 годы"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</si>
  <si>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</si>
  <si>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</si>
  <si>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</si>
  <si>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</si>
  <si>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Раз</t>
  </si>
  <si>
    <t>795 03 00</t>
  </si>
  <si>
    <t>009</t>
  </si>
  <si>
    <t>093 99 00</t>
  </si>
  <si>
    <t>Учреждения по обеспечению хозяйственного обслуживания</t>
  </si>
  <si>
    <t>093 00 00</t>
  </si>
  <si>
    <t>Функционирование высшего должностного лица субъекта РФ 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</si>
  <si>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</si>
  <si>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в том числе в части расходов на заготовку топлива м/б</t>
  </si>
  <si>
    <t>Пенсии</t>
  </si>
  <si>
    <t>490 00 00</t>
  </si>
  <si>
    <t>360 00 00</t>
  </si>
  <si>
    <t>Поддержка жилищного хозяйства</t>
  </si>
  <si>
    <t>360 03 00</t>
  </si>
  <si>
    <t>Ежемесячное  денежное вознаграждение за классное руководство за счет средств областного бюджета</t>
  </si>
  <si>
    <t>Код</t>
  </si>
  <si>
    <t>524 19 03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</si>
  <si>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из средств местного бюджета</t>
  </si>
  <si>
    <t>010</t>
  </si>
  <si>
    <t>0405</t>
  </si>
  <si>
    <t>Сельское хозяйство и рыболовство</t>
  </si>
  <si>
    <t>ГЦП "Энергосбережение и повышение энергетической эффективности на территории  муниципального образования г.Белогорск на 2010-2014 годы"</t>
  </si>
  <si>
    <t>Другие вопросы в области социальной политики</t>
  </si>
  <si>
    <t>1105</t>
  </si>
  <si>
    <t>1100</t>
  </si>
  <si>
    <t>Другие вопросы в области  физической культуры и спорта</t>
  </si>
  <si>
    <t xml:space="preserve"> Средства массовой информации</t>
  </si>
  <si>
    <t>1200</t>
  </si>
  <si>
    <t>1202</t>
  </si>
  <si>
    <t>Другие вопросы в области здравоохранения</t>
  </si>
  <si>
    <t>0909</t>
  </si>
  <si>
    <t>1300</t>
  </si>
  <si>
    <t>1301</t>
  </si>
  <si>
    <t>0113</t>
  </si>
  <si>
    <t>1101</t>
  </si>
  <si>
    <t>Другие вопросы в области культуры, кинематографии</t>
  </si>
  <si>
    <t>ФИЗИЧЕСКАЯ КУЛЬТУРА  И СПОРТ</t>
  </si>
  <si>
    <t>Другие вопросы в области физической культуры и спорта</t>
  </si>
  <si>
    <t>Физическая культура</t>
  </si>
  <si>
    <t>СРЕДСТВА МАССОВОЙ ИНФОРМАЦИИ</t>
  </si>
  <si>
    <t>Периодическая печать  и издательства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</si>
  <si>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</si>
  <si>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</si>
  <si>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</si>
  <si>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795 02 00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</si>
  <si>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</si>
  <si>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</si>
  <si>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Дорожное хозяйство (дорожные фонды)</t>
  </si>
  <si>
    <t>302 00 00</t>
  </si>
  <si>
    <t>302 99 00</t>
  </si>
  <si>
    <t>795 18 00</t>
  </si>
  <si>
    <t>795 19 00</t>
  </si>
  <si>
    <t>Содержание автомобильных дорог</t>
  </si>
  <si>
    <t>795 20 00</t>
  </si>
  <si>
    <t>Адресные программы муниципальных образований, в том числе:</t>
  </si>
  <si>
    <t>796 00 00</t>
  </si>
  <si>
    <t>796 01 00</t>
  </si>
  <si>
    <t>Реализация муниципальных функций в области социальной политики</t>
  </si>
  <si>
    <t>452 00  00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</si>
  <si>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</si>
  <si>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</si>
  <si>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</si>
  <si>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ГЦП "Развитие образования г. Белогорск на 2011-2015 годы"</t>
  </si>
  <si>
    <t>Обслуживание государственного внутреннего и муниципального долга</t>
  </si>
  <si>
    <t>Обслуживание государственного внутреннего  и муниципального долга</t>
  </si>
  <si>
    <t>ГЦП "Создание условий для развития малого и среднего бизнеса в г. Белогорске на 2011-2015 годы"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</si>
  <si>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</si>
  <si>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</si>
  <si>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</si>
  <si>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</si>
  <si>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</si>
  <si>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</si>
  <si>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242</t>
  </si>
  <si>
    <t>244</t>
  </si>
  <si>
    <t>851</t>
  </si>
  <si>
    <t>852</t>
  </si>
  <si>
    <t>Обеспечение проведение выборов и референдумов</t>
  </si>
  <si>
    <t>Руководство и управление в сфере установленных функций органов  местного самоуправления</t>
  </si>
  <si>
    <t>Государственное управление охраной труда на территориях  муниципальных образований</t>
  </si>
  <si>
    <t>870</t>
  </si>
  <si>
    <t>Программа повышения эффективности бюджетных расходов в муниципальном образовании г. Белогорск на период до 2012 года</t>
  </si>
  <si>
    <t>610</t>
  </si>
  <si>
    <t>Субсидии  автономным учреждениям</t>
  </si>
  <si>
    <t>620</t>
  </si>
  <si>
    <t>111</t>
  </si>
  <si>
    <t>002 11 00</t>
  </si>
  <si>
    <t>002 03 00</t>
  </si>
  <si>
    <t>Резервные средства</t>
  </si>
  <si>
    <t>Прочая закупка товаров, работ и услуг для муниципальных нужд</t>
  </si>
  <si>
    <t>Пособия и компенсации по публичным нормативным обязательствам</t>
  </si>
  <si>
    <t>112</t>
  </si>
  <si>
    <t xml:space="preserve">Плановые назначения на 2012 год </t>
  </si>
  <si>
    <t>Субсидии бюджетным учреждениям</t>
  </si>
  <si>
    <t>Школы-детские сады, школы начальные, неполные средние и средние</t>
  </si>
  <si>
    <t xml:space="preserve">Ежемесячное денежное вознаграждение за классное руководство  </t>
  </si>
  <si>
    <t>520 30 00</t>
  </si>
  <si>
    <t>Мероприятия в области строительства, архитектуры и градостроительства</t>
  </si>
  <si>
    <t>338 00 00</t>
  </si>
  <si>
    <t>Приобретение товаров, работ, услуг в пользу граждан</t>
  </si>
  <si>
    <t>323</t>
  </si>
  <si>
    <t>Культура, кинематография</t>
  </si>
  <si>
    <t>440 02 00</t>
  </si>
  <si>
    <t>Проведение выборов и референдумов</t>
  </si>
  <si>
    <t>020 00 00</t>
  </si>
  <si>
    <t xml:space="preserve">Судебная система </t>
  </si>
  <si>
    <t>0105</t>
  </si>
  <si>
    <t>001 00 00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</si>
  <si>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</si>
  <si>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>001 40 00</t>
  </si>
  <si>
    <t>Судебная система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</si>
  <si>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</si>
  <si>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деятельности (оказание услуг) подведомственных учреждений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</si>
  <si>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</si>
  <si>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</si>
  <si>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 xml:space="preserve"> Дополнительные гарантии по социальной поддержке детей -сирот и детей, оставшихся без попечения родителей</t>
  </si>
  <si>
    <t>522 06 00</t>
  </si>
  <si>
    <t>795 06 00</t>
  </si>
  <si>
    <t>795 01 00</t>
  </si>
  <si>
    <t>795 16 00</t>
  </si>
  <si>
    <t>795 17 00</t>
  </si>
  <si>
    <t>795 17  00</t>
  </si>
  <si>
    <t>ГЦП "Профилактика правонарушений  в  г. Белогорск на 2010 -2014 годы"</t>
  </si>
  <si>
    <t>ГЦП "Развитие и сохранение культуры и искусства г.Белогорска на 2012-2015 годы"</t>
  </si>
  <si>
    <t>Здравоохранение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</si>
  <si>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</si>
  <si>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795 05 00</t>
  </si>
  <si>
    <t>ГЦП "Профилактика терроризма и экстремизма на территории муниципального образования г.Белогорск на 2012-2013 годы"</t>
  </si>
  <si>
    <t>ГЦП "Развитие агропромышленного комплекса муниципального образования г. Белогорск на 2010-2012 годы"</t>
  </si>
  <si>
    <t>ГЦП "Меры адресной поддержки отдельных категорий граждан г. Белогорска на 2009-2014 годы"</t>
  </si>
  <si>
    <t>ГЦП "Развитие  физической культуры и спорта на территории  г. Белогорск на 2012-2014 годы"</t>
  </si>
  <si>
    <t>795 12 00</t>
  </si>
  <si>
    <t>315 02 44</t>
  </si>
  <si>
    <t>796 02 00</t>
  </si>
  <si>
    <t>Коммунальное хозяйство</t>
  </si>
  <si>
    <t>0502</t>
  </si>
  <si>
    <t>Субсидии на возмещение части затрат на откачку и вывоз жидких нечистот из неканализованного жилищного фонда</t>
  </si>
  <si>
    <t>810</t>
  </si>
  <si>
    <t xml:space="preserve">ГЦП "Развитие наружного освещения города Белогорск  на 2011-2015 годы" </t>
  </si>
  <si>
    <t>795 14 00</t>
  </si>
  <si>
    <t>121</t>
  </si>
  <si>
    <t>ГЦП "Чистая вода на 2009-2017 годы"</t>
  </si>
  <si>
    <t>795 13 00</t>
  </si>
  <si>
    <t>ГЦП "Обеспечение жильем молодых семей г.Белогорска на 2009-2015 годы"</t>
  </si>
  <si>
    <t>795 11  00</t>
  </si>
  <si>
    <t>322</t>
  </si>
  <si>
    <t>795 07 00</t>
  </si>
  <si>
    <t xml:space="preserve">Плановые назначения на  2012год </t>
  </si>
  <si>
    <t>ГЦП "Переселение граждан из ветхого и аварийного жилищного фонда города Белогорска на 2009-2014 годы"</t>
  </si>
  <si>
    <t xml:space="preserve">Городская адресная программа "Замена лифтов на территории муниципального образования г. Белогорск на 2012-2015 годы" </t>
  </si>
  <si>
    <t>Субсидия гражданам на приобретение жилья</t>
  </si>
  <si>
    <t>Ведомственная структура бюджета на 2012 год</t>
  </si>
  <si>
    <t>730</t>
  </si>
  <si>
    <t xml:space="preserve">Субсидия бюджетным учреждениям на финансовое обеспечение муниципального задания на оказание муниципальных услуг (выполнения работ) </t>
  </si>
  <si>
    <t>Субсидии юридическим лицам (кроме муниципальных учреждений) и физическим лицам-производителям товаров, работ, услуг</t>
  </si>
  <si>
    <t>122</t>
  </si>
  <si>
    <t>490 06 00</t>
  </si>
  <si>
    <t>431 01 00</t>
  </si>
  <si>
    <t>Муниципальное казенное учреждение "Финансовое управление Администрации города Белогорск"</t>
  </si>
  <si>
    <t>Муниципальное казенное учреждение "Служба по обеспечению деятельности органов местного самоуправления" города Белогорск</t>
  </si>
  <si>
    <t>Муниципальное казенное учреждение "Комитет имущественных отношений Администрации города Белогорск"</t>
  </si>
  <si>
    <t>Муниципальное казенное учреждение "Управление жилищно-коммунального хозяйства Администрации города Белогорск"</t>
  </si>
  <si>
    <t>Муниципальное казенное учреждение "Управление по физической культуре и спорту Администрации города Белогорск"</t>
  </si>
  <si>
    <t>Муниципальное казенное учреждение "Комитет по образованию и делам молодежи Администрации города Белогорск"</t>
  </si>
  <si>
    <t>423 99 00</t>
  </si>
  <si>
    <t>440 99 00</t>
  </si>
  <si>
    <t>420 99 00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</si>
  <si>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2012 ГОД</t>
    </r>
  </si>
  <si>
    <t>Учреждения культуры и мероприятия в сфере культуры и кинематографии</t>
  </si>
  <si>
    <t>Контрольно-счетная палата  муниципального образования город Белогорск</t>
  </si>
  <si>
    <t>Муниципальное казенное учреждение "Управление по делам  гражданской обороны и чрезвычайным ситуациям города Белогорск"</t>
  </si>
  <si>
    <t>Муниципальное казенное учреждение "Управление культуры Администрации г.Белогорск"</t>
  </si>
  <si>
    <t>Мероприятия в области жилищно-коммунального  хозяйства</t>
  </si>
  <si>
    <t>в  том числе подпрограммы:</t>
  </si>
  <si>
    <t>Подпрограмма "Одаренные дети"</t>
  </si>
  <si>
    <t>Подпрограмма "Развитие  образования детей -инвалидов"</t>
  </si>
  <si>
    <t>Подпрограмма "Организация летнего отдыха, оздоровления и занятости детей и подростков"</t>
  </si>
  <si>
    <t>Подпрограмма "Совершенствование организации питания в образовательных учреждениях"</t>
  </si>
  <si>
    <t>Подпрограмма "Лицензирование образовательных учреждений"</t>
  </si>
  <si>
    <t>Подпрограмма "Развитие  дошкольного образования"</t>
  </si>
  <si>
    <t>795 19 01</t>
  </si>
  <si>
    <t>795 19 02</t>
  </si>
  <si>
    <t>795 19 03</t>
  </si>
  <si>
    <t>795 19 04</t>
  </si>
  <si>
    <t>795 19 05</t>
  </si>
  <si>
    <t>795 19 06</t>
  </si>
  <si>
    <t>795 19 07</t>
  </si>
  <si>
    <t>795 19 08</t>
  </si>
  <si>
    <t>514 01 44</t>
  </si>
  <si>
    <t>Транспорт</t>
  </si>
  <si>
    <t>0408</t>
  </si>
  <si>
    <t>315 03 44</t>
  </si>
  <si>
    <t xml:space="preserve">Отдельные мероприятия  в области  дорожного хозяйства </t>
  </si>
  <si>
    <t>800 07 00</t>
  </si>
  <si>
    <t>800 00 00</t>
  </si>
  <si>
    <t>800 08 00</t>
  </si>
  <si>
    <t>Расходы по организации коммунального хозяйства в части заготовки топлива</t>
  </si>
  <si>
    <t>524 33 00</t>
  </si>
  <si>
    <t>351 05 00</t>
  </si>
  <si>
    <t>800 17 00</t>
  </si>
  <si>
    <t>801 01 00</t>
  </si>
  <si>
    <t>801 00 00</t>
  </si>
  <si>
    <t>800 00  00</t>
  </si>
  <si>
    <t>800 11  00</t>
  </si>
  <si>
    <t>800 15 00</t>
  </si>
  <si>
    <t>092 03 08</t>
  </si>
  <si>
    <t>831</t>
  </si>
  <si>
    <t>Подпрограмма "Развитие инновационной образовательной деятельности"</t>
  </si>
  <si>
    <t>720 00 00</t>
  </si>
  <si>
    <t>720 01 00</t>
  </si>
  <si>
    <t>720 03 00</t>
  </si>
  <si>
    <t>720 04 00</t>
  </si>
  <si>
    <t>720 05 00</t>
  </si>
  <si>
    <t>720 05 01</t>
  </si>
  <si>
    <t>Кредиторская задолженность за 2011 год по адресным программам муниципального образования</t>
  </si>
  <si>
    <t>795 19 09</t>
  </si>
  <si>
    <t>Подпрограмма "Развитие сети образовательных учреждений"</t>
  </si>
  <si>
    <t>Подпрограмма "Ремонт зданий образовательных учреждений, сооружений, благоустройство прилегающей территории"</t>
  </si>
  <si>
    <t>Исполнение судебных  актов Российской Федерации и мировых соглашений по возмещению вреда, причиненного в результате незаконных  действий (бездействия) органов государственной и муниципальной власти, либо должностных лиц этих органов , а также в результате деятельности казенных учреждений</t>
  </si>
  <si>
    <t>Кредиторская задолженность за 2011 год по целевым программам муниципального образования</t>
  </si>
  <si>
    <t>795 19 10</t>
  </si>
  <si>
    <t>795 19 11</t>
  </si>
  <si>
    <t>411</t>
  </si>
  <si>
    <t>Перевод из нежилого в жилое помещение для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местного бюджета</t>
  </si>
  <si>
    <t>505 36 03</t>
  </si>
  <si>
    <t>795 16 01</t>
  </si>
  <si>
    <t>795 16 02</t>
  </si>
  <si>
    <t>338 99 00</t>
  </si>
  <si>
    <t>102 11 00</t>
  </si>
  <si>
    <t>Бюджетные инвестиции в объекты капитального строительства, не включенные в целевые программы</t>
  </si>
  <si>
    <t>102 00 00</t>
  </si>
  <si>
    <t xml:space="preserve">Строительство жилья, инфраструктуры
муниципальной собственности
</t>
  </si>
  <si>
    <t>Реализация муниципальных программ повышения эффективности бюджетных расходов</t>
  </si>
  <si>
    <t>773 01 00</t>
  </si>
  <si>
    <t>Создание  информационных систем (подсистем) для планирования бюджетных ассигнований на оказание муниципальных услуг (выполнение работ) с учетом показателей муниципального задания</t>
  </si>
  <si>
    <t xml:space="preserve">611 04 02 </t>
  </si>
  <si>
    <t>795 16  01</t>
  </si>
  <si>
    <t>Учреждения осуществляющие функции в области массового спорта, проведения спортивных мероприятий</t>
  </si>
  <si>
    <t>1102</t>
  </si>
  <si>
    <t>Массовый спорт</t>
  </si>
  <si>
    <t>488 00 00</t>
  </si>
  <si>
    <t>488 99 00</t>
  </si>
  <si>
    <t xml:space="preserve">Кредиторская задолженность за 2011 год 
подведомственных учреждений
Кредиторская задолженность за 2011 год 
подведомственных учреждений
</t>
  </si>
  <si>
    <t>488 99 01</t>
  </si>
  <si>
    <t>800 20 00</t>
  </si>
  <si>
    <t>Кредиторская задолженность за 2011 год  по программе «Повышение эффективности бюджетных расходов в муниципальном образовании г. Белогорск на период до 2012 года»</t>
  </si>
  <si>
    <t>800 06 00</t>
  </si>
  <si>
    <t>441 99 01</t>
  </si>
  <si>
    <t>442 99 01</t>
  </si>
  <si>
    <t xml:space="preserve">Кредиторская задолженность за 2011 год 
подведомственных учреждений
</t>
  </si>
  <si>
    <t>440 99 01</t>
  </si>
  <si>
    <t>Пенсии за выслугу лет  муниципальной  службе</t>
  </si>
  <si>
    <t xml:space="preserve">Проведение мероприятий для детей и молодежи </t>
  </si>
  <si>
    <t>Бюджетные инвестиции в объекты муниципальной собственности казенным учреждениям</t>
  </si>
  <si>
    <t>Подпрограмма "Развитие массового спорта для  взрослого населения на территории города Белогорска на 2012-2014 годы"</t>
  </si>
  <si>
    <t>Кредиторская задолженность за 2011 год по ГЦП "Энергосбережение и повышение энергетической эффективности на территории  муниципального образования г.Белогорск на 2010-2014 годы"</t>
  </si>
  <si>
    <t>800 12 00</t>
  </si>
  <si>
    <t>Кредиторская задолженность за 2011 год подведомственных учреждений</t>
  </si>
  <si>
    <t>421 99 01</t>
  </si>
  <si>
    <t>423 99 01</t>
  </si>
  <si>
    <t>432 00 00</t>
  </si>
  <si>
    <t>432 99 00</t>
  </si>
  <si>
    <t>Кредиторская задолженность за 2011 год подведомственных учреждений по оздоровлению и отдыху детей, проживающих на территории муниципального образования</t>
  </si>
  <si>
    <t>432 99 01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</si>
  <si>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</si>
  <si>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>Подпрограмма "Безопасность образовательного учреждения"</t>
  </si>
  <si>
    <t>Кредиторская задолженность за 2011 год по  "ГЦП "Развитие образования г. Белогорск на 2011-2015 годы"</t>
  </si>
  <si>
    <t>800 19 00</t>
  </si>
  <si>
    <t>Кредиторская задолженность за 2011 год по подпрограмме "Совершенствование организации питания в образовательных учреждениях"</t>
  </si>
  <si>
    <t>800 19 03</t>
  </si>
  <si>
    <t>Кредиторская задолженность за 2011 год по подпрограмме  "Одаренные дети"</t>
  </si>
  <si>
    <t>800 19 04</t>
  </si>
  <si>
    <t>800 19 05</t>
  </si>
  <si>
    <t>Кредиторская задолженность за 2011 год по подпрограмме "Организация летнего отдыха, оздоровления и занятости детей и подростков"</t>
  </si>
  <si>
    <t>800 19 06</t>
  </si>
  <si>
    <t>Кредиторская задолженность за 2011 год по подпрограмме "Безопасность образовательного учреждения"</t>
  </si>
  <si>
    <t>800 19 09</t>
  </si>
  <si>
    <t>795 16  02</t>
  </si>
  <si>
    <t>800 16 00</t>
  </si>
  <si>
    <t>800 16 02</t>
  </si>
  <si>
    <t xml:space="preserve">Кредиторская задолженность за 2011 год 
подведомственных учреждений
</t>
  </si>
  <si>
    <t>МУ "Управление здравоохранения Администрации города Белогорск"</t>
  </si>
  <si>
    <t>014</t>
  </si>
  <si>
    <t>020 08 00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</si>
  <si>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</si>
  <si>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0980104</t>
  </si>
  <si>
    <t xml:space="preserve"> Расходы на оплату исполнительных документов по взысканию денежных средств за счет казны муниципального образования</t>
  </si>
  <si>
    <t xml:space="preserve">Физическая культура </t>
  </si>
  <si>
    <t>Мероприятия по проведению оздоровительной кампании для детей</t>
  </si>
  <si>
    <t>Организация  и осуществление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</si>
  <si>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 xml:space="preserve">Кредиторская задолженность за 2011 год по ГЦП «Развитие и сохранение культуры и искусства г.Белогорска на 2009-2011 годы»
</t>
  </si>
  <si>
    <t xml:space="preserve">Прочие мероприятия по благоустройству  городских округов </t>
  </si>
  <si>
    <t>Кредиторская задолженность  по прочим  мероприятиям  по благоустройству городских округов</t>
  </si>
  <si>
    <t>Кредиторская задолженность  за 2011 год по ГЦП " Социальное и экономическое развитие  с. Низинное муниципального образования г. Белогорск на 2011-2013 годы"</t>
  </si>
  <si>
    <t>Кредиторская задолженность  за 2011 год по ГЦП "Обеспечение жильем молодых семей г.Белогорска на 2009-2015 годы"</t>
  </si>
  <si>
    <t>Кредиторская  задолженность за 2011 год по ГЦП" Меры адресной поддержки  отдельных категорий граждан  г.Белогорска  на 2009 - 2014 годы"</t>
  </si>
  <si>
    <t xml:space="preserve">Мероприятия по благоустройству городских округов </t>
  </si>
  <si>
    <t>Подпрограмма "Патриотическое воспитание жителей города Белогорска"</t>
  </si>
  <si>
    <t>Кредиторская задолженность за 2011 год по подпрограмме "Патриотическое воспитание жителей города Белогорска"</t>
  </si>
  <si>
    <t>Подпрограмма "Развитие детско-юношеского спорта на территории города Белогорска на 2012-2014 годы"</t>
  </si>
  <si>
    <t>ГЦП "Развитие дорожной сети г. Белогорска на 2009-2014 годы"</t>
  </si>
  <si>
    <t>ГЦП "Меры адресной поддержки  отдельных категорий граждан  г.Белогорска  на 2009 - 2014 годы"</t>
  </si>
  <si>
    <t>ГЦП "Социальное и экономическое развитие с.Низинное муниципального образования г.Белогорск на 2011-2013 годы"</t>
  </si>
  <si>
    <t>ГЦП "Накопление имущества радиационной, химической, биологической и медицинской  защиты в запасе города Белогорск в период с 2009 по 2021 годы"</t>
  </si>
  <si>
    <t>ГЦП "Меры адресной поддержки  отдельных категорий граждан  г.Белогорска  на 2009 - 2014 годы" (материальная помощь на оздоровление детей)</t>
  </si>
  <si>
    <t>520 10 01</t>
  </si>
  <si>
    <t>520 10 02</t>
  </si>
  <si>
    <t>520 13 02</t>
  </si>
  <si>
    <t>ГЦП "Реформирование и модернизация жилищно-коммунального комплекса г. Белогорска на 2009-2015 годы."</t>
  </si>
  <si>
    <t>ГЦП "Реформирование и модернизация жилищно-коммунального комплекса г. Белогорска на 2009-2015 годы"</t>
  </si>
  <si>
    <t>Кредиторская  задолженность  за 2011 год  по ГЦП "Развитие дорожной сети г. Белогорска на 2009-2014 годы"</t>
  </si>
  <si>
    <t>Кредиторская  задолженность  за 2011 год  по ГЦП "Реформирование и модернизация жилищно-коммунального комплекса г. Белогорска на 2009-2015 годы"</t>
  </si>
  <si>
    <t xml:space="preserve">в т.ч. субсидия МУП "Белогорсктехинвентаризация " г.Белогорска на проведение технической инвентаризации и изготовление технической документации на объекты, находящиеся в собственности муниципального образования </t>
  </si>
  <si>
    <t>Кредиторская задолженность за 2011 год по Адресной программе  "Капитальный ремонт многоквартирных домов на территории муниципального образования г. Белогорск в 2011 году"</t>
  </si>
  <si>
    <t>Кредиторская задолженность за 2011 год по подпрограмме  ГЦП "Развитие  физической культуры и спорта на территории  г. Белогорска на 2009-2011 годы"</t>
  </si>
  <si>
    <t>Кредиторская задолженность за 2011 год по  ГЦП "Развитие  физической культуры и спорта на территории  г. Белогорска на 2009-2011 годы"</t>
  </si>
  <si>
    <t>Проведение выборов Главы муниципального образования</t>
  </si>
  <si>
    <t>Адресная программа  "Капитальный ремонт многоквартирных домов на территории муниципального образования г. Белогорск в 2012 году"</t>
  </si>
  <si>
    <t>16.02.2012 № 54/16
__________2010 г. № ____</t>
  </si>
  <si>
    <t>16.02.2012 № 54/16</t>
  </si>
  <si>
    <t xml:space="preserve">Приложение № 1    </t>
  </si>
  <si>
    <t xml:space="preserve">к решению Белогорского городского                                                  </t>
  </si>
  <si>
    <t>Совета народных депутатов</t>
  </si>
  <si>
    <t>16.02.2012  №  54/16</t>
  </si>
  <si>
    <t>Доходы местного бюджета на 2012 год</t>
  </si>
  <si>
    <t>Коды бюджетной                         классификации Российской Федерации</t>
  </si>
  <si>
    <t>Наименование показателей</t>
  </si>
  <si>
    <t>Плановые назначения на 2012 год</t>
  </si>
  <si>
    <t>00010000000000000000</t>
  </si>
  <si>
    <t>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</si>
  <si>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</si>
  <si>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</si>
  <si>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</si>
  <si>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</si>
  <si>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</si>
  <si>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</si>
  <si>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00010102020010000110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</si>
  <si>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</si>
  <si>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</si>
  <si>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</si>
  <si>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00010102040010000110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</si>
  <si>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</si>
  <si>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00010500000000000000</t>
  </si>
  <si>
    <t>НАЛОГИ НА СОВОКУПНЫЙ ДОХОД</t>
  </si>
  <si>
    <t>00010502010020000110</t>
  </si>
  <si>
    <t>Единый налог на вмененный доход для отдельных видов деятельности</t>
  </si>
  <si>
    <t>00010502020020000110</t>
  </si>
  <si>
    <t>Единый налог на вмененный доход для отдельных видов деятельности    ( за налоговые периоды, истекшие до 1 января 2011 года)</t>
  </si>
  <si>
    <t>00010503010010000110</t>
  </si>
  <si>
    <t>Единый сельскохозяйственный налог</t>
  </si>
  <si>
    <t>00010503020010000110</t>
  </si>
  <si>
    <t>Единый сельскохозяйственный налог (за налоговые периоды, истекшие до 1 января 2011 года)</t>
  </si>
  <si>
    <t>00010600000000000000</t>
  </si>
  <si>
    <t>НАЛОГИ НА ИМУЩЕСТВО</t>
  </si>
  <si>
    <t>00010601020040000110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</si>
  <si>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</si>
  <si>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00010606000000000110</t>
  </si>
  <si>
    <t>Земельный налог</t>
  </si>
  <si>
    <t>00010606012040000110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</si>
  <si>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</si>
  <si>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</si>
  <si>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</si>
  <si>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00010800000000000000</t>
  </si>
  <si>
    <t>ГОСУДАРСТВЕННАЯ ПОШЛИНА</t>
  </si>
  <si>
    <t>00010803010010000110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</si>
  <si>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</si>
  <si>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00010807150011000110</t>
  </si>
  <si>
    <t>Государственная пошлина за выдачу разрешения на установку рекламной конструкции</t>
  </si>
  <si>
    <t>00010807142010000110</t>
  </si>
  <si>
    <t>Государственная пошлина  за проведение  уполномоченными органами исполнительной  власти субъектов Российской  Федерации государственного технического осмотра, регистрации тракторов, самоходных и иных машин, за выдачу удостоверений тракториста - машиниста (тракториста)</t>
  </si>
  <si>
    <t>00010900000000000000</t>
  </si>
  <si>
    <t>ЗАДОЛЖЕННОСТЬ И ПЕРЕРАСЧЕТЫ ПО ОТМЕНЕННЫМ НАЛОГАМ, СБОРАМ И ИНЫМ ОБЯЗАТЕЛЬНЫМ ПЛАТЕЖАМ</t>
  </si>
  <si>
    <t>00010901020040000110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</si>
  <si>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</si>
  <si>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00010904010010000110</t>
  </si>
  <si>
    <t>Налог на имущество предприятий</t>
  </si>
  <si>
    <t>Прочие местные налоги и сборы</t>
  </si>
  <si>
    <t>НЕНАЛОГОВЫЕ ДОХОДЫ</t>
  </si>
  <si>
    <t>00011100000000000000</t>
  </si>
  <si>
    <t>ДОХОДЫ ОТ ИСПОЛЬЗОВАНИЯ ИМУЩЕСТВА, НАХОДЯЩЕГОСЯ В ГОСУДАРСТВЕННОЙ И МУНИЦИПАЛЬНОЙ СОБСТВЕННОСТИ,  в том числе:</t>
  </si>
  <si>
    <t>00011105012040000120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</si>
  <si>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</si>
  <si>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00011105024040000120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</si>
  <si>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</si>
  <si>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00011107014040000120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</si>
  <si>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</si>
  <si>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</si>
  <si>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</si>
  <si>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</si>
  <si>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</si>
  <si>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00011201010010000120</t>
  </si>
  <si>
    <t>Плата за выбросы загрязняющих веществ в атмосферный воздух стационарными объектами</t>
  </si>
  <si>
    <t>00011201020010000120</t>
  </si>
  <si>
    <t>Плата за выбросы загрязняющих веществ в атмосферный воздух  передвижными объектами</t>
  </si>
  <si>
    <t>00011201030010000120</t>
  </si>
  <si>
    <t>Плата за выбросы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</si>
  <si>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</si>
  <si>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</si>
  <si>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00011201050010000120</t>
  </si>
  <si>
    <t>Плата за иные виды негативного воздействия  на окружающую среду</t>
  </si>
  <si>
    <t>00011300000000000000</t>
  </si>
  <si>
    <t>ДОХОДЫ ОТ ОКАЗАНИЯ ПЛАТНЫХ УСЛУГ (РАБОТ) И КОМПЕНСАЦИИ ЗАТРАТ ГОСУДАРСТВА</t>
  </si>
  <si>
    <t>00011301994040000130</t>
  </si>
  <si>
    <t>Прочие доходы от  оказания  платных услуг (работ)   получателями средств  бюджетов городских округов</t>
  </si>
  <si>
    <t>00011302994040000130</t>
  </si>
  <si>
    <t>Прочие доходы от компенсации затрат бюджетов городских округов</t>
  </si>
  <si>
    <t>00011400000000000000</t>
  </si>
  <si>
    <t>ДОХОДЫ ОТ ПРОДАЖИ МАТЕРИАЛЬНЫХ И НЕМАТЕРИАЛЬНЫХ АКТИВОВ</t>
  </si>
  <si>
    <t>00011402043040000410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</si>
  <si>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</si>
  <si>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</si>
  <si>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</si>
  <si>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00011406024040000430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</si>
  <si>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</si>
  <si>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00011600000000000000</t>
  </si>
  <si>
    <t>ШТРАФЫ, САНКЦИИ, ВОЗМЕЩЕНИЕ УЩЕРБА</t>
  </si>
  <si>
    <t>00011603010010000140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</si>
  <si>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НК РФ, а также штрафы, взыскание которых осуществляется  на основании ранее действовавшей ст. 117 НК РФ.</t>
  </si>
  <si>
    <t>00011603030010000140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</si>
  <si>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</si>
  <si>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00011606000010000140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</si>
  <si>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</si>
  <si>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00011625000000000140</t>
  </si>
  <si>
    <t>Денежные взыскания (штрафы) за нарушение законодательства  Российской Федерации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</si>
  <si>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00011625050010000140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</si>
</sst>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0"/>
    <numFmt numFmtId="172" formatCode="0.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11" fillId="0" borderId="0" xfId="0" applyFont="1" applyAlignment="1">
      <alignment horizontal="center" wrapText="1"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 wrapText="1"/>
    </xf>
    <xf numFmtId="0" fontId="5" fillId="0" borderId="0" xfId="0" applyFont="1" applyFill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/>
    </xf>
    <xf numFmtId="0" fontId="11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2" fillId="24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165" fontId="3" fillId="0" borderId="0" xfId="0" applyNumberFormat="1" applyFont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2" fillId="24" borderId="0" xfId="0" applyFont="1" applyFill="1" applyBorder="1" applyAlignment="1">
      <alignment vertical="center" wrapText="1"/>
    </xf>
    <xf numFmtId="0" fontId="11" fillId="24" borderId="0" xfId="0" applyFont="1" applyFill="1" applyBorder="1" applyAlignment="1">
      <alignment vertical="center" wrapText="1"/>
    </xf>
    <xf numFmtId="0" fontId="11" fillId="24" borderId="12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164" fontId="11" fillId="0" borderId="20" xfId="0" applyNumberFormat="1" applyFont="1" applyBorder="1" applyAlignment="1">
      <alignment horizontal="right" vertical="center"/>
    </xf>
    <xf numFmtId="164" fontId="12" fillId="0" borderId="21" xfId="0" applyNumberFormat="1" applyFont="1" applyBorder="1" applyAlignment="1">
      <alignment horizontal="right" vertical="center"/>
    </xf>
    <xf numFmtId="164" fontId="12" fillId="0" borderId="21" xfId="0" applyNumberFormat="1" applyFont="1" applyFill="1" applyBorder="1" applyAlignment="1">
      <alignment horizontal="right" vertical="center"/>
    </xf>
    <xf numFmtId="164" fontId="12" fillId="24" borderId="21" xfId="0" applyNumberFormat="1" applyFont="1" applyFill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>
      <alignment horizontal="right" vertical="center"/>
    </xf>
    <xf numFmtId="164" fontId="12" fillId="0" borderId="14" xfId="0" applyNumberFormat="1" applyFont="1" applyBorder="1" applyAlignment="1">
      <alignment horizontal="right" vertical="center"/>
    </xf>
    <xf numFmtId="164" fontId="11" fillId="0" borderId="21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2" fillId="0" borderId="13" xfId="0" applyNumberFormat="1" applyFont="1" applyFill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164" fontId="12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/>
    </xf>
    <xf numFmtId="0" fontId="10" fillId="24" borderId="13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11" fillId="0" borderId="20" xfId="0" applyNumberFormat="1" applyFont="1" applyFill="1" applyBorder="1" applyAlignment="1">
      <alignment horizontal="right" vertical="center"/>
    </xf>
    <xf numFmtId="164" fontId="12" fillId="0" borderId="22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top" wrapText="1"/>
    </xf>
    <xf numFmtId="49" fontId="8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vertical="top" wrapText="1"/>
    </xf>
    <xf numFmtId="0" fontId="6" fillId="0" borderId="10" xfId="53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57" applyFont="1" applyFill="1" applyBorder="1" applyAlignment="1">
      <alignment vertical="top" wrapText="1"/>
      <protection/>
    </xf>
    <xf numFmtId="49" fontId="8" fillId="0" borderId="10" xfId="0" applyNumberFormat="1" applyFont="1" applyFill="1" applyBorder="1" applyAlignment="1">
      <alignment vertical="center" wrapText="1"/>
    </xf>
    <xf numFmtId="0" fontId="6" fillId="0" borderId="10" xfId="61" applyFont="1" applyFill="1" applyBorder="1" applyAlignment="1">
      <alignment vertical="top" wrapText="1"/>
      <protection/>
    </xf>
    <xf numFmtId="49" fontId="6" fillId="0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right" vertical="top" shrinkToFit="1"/>
    </xf>
    <xf numFmtId="49" fontId="6" fillId="0" borderId="10" xfId="0" applyNumberFormat="1" applyFont="1" applyFill="1" applyBorder="1" applyAlignment="1">
      <alignment horizontal="right" shrinkToFit="1"/>
    </xf>
    <xf numFmtId="0" fontId="8" fillId="0" borderId="10" xfId="0" applyFont="1" applyBorder="1" applyAlignment="1">
      <alignment wrapText="1"/>
    </xf>
    <xf numFmtId="165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7" fillId="0" borderId="10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0" fontId="17" fillId="0" borderId="10" xfId="0" applyFont="1" applyBorder="1" applyAlignment="1">
      <alignment horizontal="left" vertical="top" wrapText="1"/>
    </xf>
    <xf numFmtId="2" fontId="18" fillId="0" borderId="10" xfId="0" applyNumberFormat="1" applyFont="1" applyFill="1" applyBorder="1" applyAlignment="1">
      <alignment horizontal="right"/>
    </xf>
    <xf numFmtId="49" fontId="37" fillId="0" borderId="0" xfId="0" applyNumberFormat="1" applyFont="1" applyFill="1" applyAlignment="1">
      <alignment horizontal="right" wrapText="1"/>
    </xf>
    <xf numFmtId="0" fontId="6" fillId="0" borderId="10" xfId="0" applyNumberFormat="1" applyFont="1" applyFill="1" applyBorder="1" applyAlignment="1">
      <alignment wrapText="1"/>
    </xf>
    <xf numFmtId="0" fontId="6" fillId="0" borderId="10" xfId="59" applyFont="1" applyFill="1" applyBorder="1" applyAlignment="1">
      <alignment vertical="top" wrapText="1"/>
      <protection/>
    </xf>
    <xf numFmtId="164" fontId="16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 indent="7"/>
    </xf>
    <xf numFmtId="0" fontId="4" fillId="0" borderId="0" xfId="0" applyFont="1" applyFill="1" applyAlignment="1">
      <alignment horizontal="left" indent="7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11" fillId="0" borderId="0" xfId="0" applyNumberFormat="1" applyFont="1" applyAlignment="1">
      <alignment horizontal="left" vertical="center" wrapText="1" indent="11"/>
    </xf>
    <xf numFmtId="0" fontId="3" fillId="0" borderId="0" xfId="0" applyNumberFormat="1" applyFont="1" applyAlignment="1">
      <alignment horizontal="left" vertical="center" wrapText="1" indent="1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10" fontId="3" fillId="0" borderId="0" xfId="0" applyNumberFormat="1" applyFont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49" fontId="41" fillId="0" borderId="10" xfId="0" applyNumberFormat="1" applyFont="1" applyBorder="1" applyAlignment="1">
      <alignment horizontal="right" vertical="top"/>
    </xf>
    <xf numFmtId="0" fontId="39" fillId="0" borderId="23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24" xfId="0" applyFont="1" applyBorder="1" applyAlignment="1">
      <alignment vertical="top" wrapText="1"/>
    </xf>
    <xf numFmtId="164" fontId="39" fillId="0" borderId="10" xfId="0" applyNumberFormat="1" applyFont="1" applyBorder="1" applyAlignment="1">
      <alignment vertical="top"/>
    </xf>
    <xf numFmtId="0" fontId="18" fillId="0" borderId="23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0" fontId="3" fillId="0" borderId="23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49" fontId="41" fillId="0" borderId="10" xfId="0" applyNumberFormat="1" applyFont="1" applyFill="1" applyBorder="1" applyAlignment="1">
      <alignment horizontal="right" vertical="top"/>
    </xf>
    <xf numFmtId="0" fontId="3" fillId="0" borderId="2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left" vertical="top" wrapText="1"/>
    </xf>
    <xf numFmtId="0" fontId="3" fillId="24" borderId="23" xfId="0" applyFont="1" applyFill="1" applyBorder="1" applyAlignment="1">
      <alignment horizontal="left" vertical="top" wrapText="1"/>
    </xf>
    <xf numFmtId="0" fontId="3" fillId="24" borderId="19" xfId="0" applyFont="1" applyFill="1" applyBorder="1" applyAlignment="1">
      <alignment horizontal="left" vertical="top" wrapText="1"/>
    </xf>
    <xf numFmtId="0" fontId="3" fillId="24" borderId="24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top"/>
    </xf>
    <xf numFmtId="49" fontId="43" fillId="0" borderId="10" xfId="0" applyNumberFormat="1" applyFont="1" applyBorder="1" applyAlignment="1">
      <alignment horizontal="right" vertical="top"/>
    </xf>
    <xf numFmtId="164" fontId="39" fillId="0" borderId="10" xfId="0" applyNumberFormat="1" applyFont="1" applyFill="1" applyBorder="1" applyAlignment="1">
      <alignment vertical="top"/>
    </xf>
    <xf numFmtId="164" fontId="3" fillId="0" borderId="10" xfId="0" applyNumberFormat="1" applyFont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39" fillId="0" borderId="10" xfId="0" applyFont="1" applyFill="1" applyBorder="1" applyAlignment="1">
      <alignment vertical="top" wrapText="1"/>
    </xf>
    <xf numFmtId="0" fontId="39" fillId="0" borderId="23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right" vertical="center"/>
    </xf>
    <xf numFmtId="0" fontId="39" fillId="0" borderId="2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right" vertical="top"/>
    </xf>
    <xf numFmtId="0" fontId="39" fillId="0" borderId="23" xfId="0" applyFont="1" applyFill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left" indent="15"/>
    </xf>
    <xf numFmtId="0" fontId="47" fillId="0" borderId="0" xfId="0" applyFont="1" applyAlignment="1">
      <alignment horizontal="left" indent="15"/>
    </xf>
    <xf numFmtId="0" fontId="4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10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vertical="top"/>
    </xf>
    <xf numFmtId="49" fontId="14" fillId="0" borderId="10" xfId="0" applyNumberFormat="1" applyFont="1" applyBorder="1" applyAlignment="1">
      <alignment vertical="top" wrapText="1"/>
    </xf>
    <xf numFmtId="165" fontId="4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vertical="top" wrapText="1"/>
    </xf>
    <xf numFmtId="165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165" fontId="9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14" fillId="0" borderId="23" xfId="0" applyNumberFormat="1" applyFont="1" applyBorder="1" applyAlignment="1">
      <alignment horizontal="left" wrapText="1"/>
    </xf>
    <xf numFmtId="49" fontId="14" fillId="0" borderId="24" xfId="0" applyNumberFormat="1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wrapText="1" indent="5"/>
    </xf>
    <xf numFmtId="0" fontId="44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left" vertical="justify" wrapText="1"/>
    </xf>
    <xf numFmtId="0" fontId="46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left" vertical="top" wrapText="1" indent="12"/>
    </xf>
    <xf numFmtId="0" fontId="12" fillId="0" borderId="0" xfId="0" applyFont="1" applyAlignment="1">
      <alignment horizontal="left" wrapText="1" indent="12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1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9" fillId="0" borderId="0" xfId="0" applyFont="1" applyFill="1" applyAlignment="1">
      <alignment/>
    </xf>
    <xf numFmtId="0" fontId="11" fillId="0" borderId="0" xfId="0" applyFont="1" applyFill="1" applyAlignment="1">
      <alignment horizontal="left" indent="15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 wrapText="1" indent="15"/>
    </xf>
    <xf numFmtId="0" fontId="12" fillId="0" borderId="0" xfId="0" applyFont="1" applyFill="1" applyAlignment="1">
      <alignment horizontal="left" indent="15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wrapText="1"/>
    </xf>
    <xf numFmtId="0" fontId="11" fillId="0" borderId="23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justify" vertical="top" wrapText="1"/>
    </xf>
    <xf numFmtId="0" fontId="5" fillId="0" borderId="13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165" fontId="11" fillId="0" borderId="10" xfId="0" applyNumberFormat="1" applyFont="1" applyFill="1" applyBorder="1" applyAlignment="1">
      <alignment/>
    </xf>
    <xf numFmtId="0" fontId="4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vertical="center" wrapText="1"/>
    </xf>
    <xf numFmtId="164" fontId="11" fillId="0" borderId="12" xfId="0" applyNumberFormat="1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center" wrapText="1"/>
    </xf>
    <xf numFmtId="164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164" fontId="12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2" xfId="59"/>
    <cellStyle name="Обычный 7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Примечание 10" xfId="66"/>
    <cellStyle name="Примечание 11" xfId="67"/>
    <cellStyle name="Примечание 12" xfId="68"/>
    <cellStyle name="Примечание 13" xfId="69"/>
    <cellStyle name="Примечание 2" xfId="70"/>
    <cellStyle name="Примечание 3" xfId="71"/>
    <cellStyle name="Примечание 4" xfId="72"/>
    <cellStyle name="Примечание 5" xfId="73"/>
    <cellStyle name="Примечание 6" xfId="74"/>
    <cellStyle name="Примечание 7" xfId="75"/>
    <cellStyle name="Примечание 8" xfId="76"/>
    <cellStyle name="Примечание 9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9"/>
  <sheetViews>
    <sheetView zoomScale="117" zoomScaleNormal="117" zoomScalePageLayoutView="0" workbookViewId="0" topLeftCell="A4">
      <selection activeCell="A101" sqref="A101"/>
    </sheetView>
  </sheetViews>
  <sheetFormatPr defaultColWidth="9.00390625" defaultRowHeight="12.75"/>
  <cols>
    <col min="1" max="1" width="18.125" style="170" customWidth="1"/>
    <col min="2" max="2" width="14.00390625" style="170" customWidth="1"/>
    <col min="3" max="3" width="9.125" style="170" customWidth="1"/>
    <col min="4" max="4" width="38.375" style="170" customWidth="1"/>
    <col min="5" max="5" width="12.125" style="171" customWidth="1"/>
    <col min="6" max="16384" width="9.125" style="170" customWidth="1"/>
  </cols>
  <sheetData>
    <row r="1" ht="12.75" hidden="1"/>
    <row r="2" spans="3:4" ht="15.75" customHeight="1" hidden="1">
      <c r="C2" s="171"/>
      <c r="D2" s="172"/>
    </row>
    <row r="3" spans="3:4" ht="12.75" customHeight="1" hidden="1">
      <c r="C3" s="171"/>
      <c r="D3" s="173"/>
    </row>
    <row r="4" spans="3:5" ht="17.25" customHeight="1">
      <c r="C4" s="171"/>
      <c r="D4" s="174" t="s">
        <v>894</v>
      </c>
      <c r="E4" s="174"/>
    </row>
    <row r="5" spans="3:5" ht="12.75" customHeight="1">
      <c r="C5" s="171"/>
      <c r="D5" s="175" t="s">
        <v>895</v>
      </c>
      <c r="E5" s="175"/>
    </row>
    <row r="6" spans="3:5" ht="12.75" customHeight="1">
      <c r="C6" s="171"/>
      <c r="D6" s="175" t="s">
        <v>896</v>
      </c>
      <c r="E6" s="175"/>
    </row>
    <row r="7" spans="3:5" ht="12.75" customHeight="1">
      <c r="C7" s="171"/>
      <c r="D7" s="175" t="s">
        <v>897</v>
      </c>
      <c r="E7" s="175"/>
    </row>
    <row r="8" spans="3:5" ht="12.75" customHeight="1">
      <c r="C8" s="171"/>
      <c r="D8" s="176"/>
      <c r="E8" s="177"/>
    </row>
    <row r="9" spans="3:4" ht="12.75">
      <c r="C9" s="171"/>
      <c r="D9" s="173"/>
    </row>
    <row r="10" spans="1:5" ht="15.75">
      <c r="A10" s="178" t="s">
        <v>898</v>
      </c>
      <c r="B10" s="178"/>
      <c r="C10" s="178"/>
      <c r="D10" s="178"/>
      <c r="E10" s="179"/>
    </row>
    <row r="11" spans="1:4" ht="15.75" hidden="1">
      <c r="A11" s="180"/>
      <c r="B11" s="180"/>
      <c r="C11" s="180"/>
      <c r="D11" s="180"/>
    </row>
    <row r="12" spans="1:5" ht="12.75">
      <c r="A12" s="181"/>
      <c r="B12" s="181"/>
      <c r="C12" s="181"/>
      <c r="D12" s="181"/>
      <c r="E12" s="182" t="s">
        <v>464</v>
      </c>
    </row>
    <row r="13" spans="1:5" ht="33.75">
      <c r="A13" s="183" t="s">
        <v>899</v>
      </c>
      <c r="B13" s="184" t="s">
        <v>900</v>
      </c>
      <c r="C13" s="185"/>
      <c r="D13" s="186"/>
      <c r="E13" s="183" t="s">
        <v>901</v>
      </c>
    </row>
    <row r="14" spans="1:5" ht="12.75">
      <c r="A14" s="187">
        <v>1</v>
      </c>
      <c r="B14" s="188">
        <v>2</v>
      </c>
      <c r="C14" s="189"/>
      <c r="D14" s="190"/>
      <c r="E14" s="187">
        <v>3</v>
      </c>
    </row>
    <row r="15" spans="1:5" ht="24" customHeight="1">
      <c r="A15" s="191" t="s">
        <v>902</v>
      </c>
      <c r="B15" s="192" t="s">
        <v>903</v>
      </c>
      <c r="C15" s="193"/>
      <c r="D15" s="194"/>
      <c r="E15" s="195">
        <f>E16+E22+E27+E32+E36</f>
        <v>493250</v>
      </c>
    </row>
    <row r="16" spans="1:5" ht="20.25" customHeight="1">
      <c r="A16" s="191" t="s">
        <v>904</v>
      </c>
      <c r="B16" s="196" t="s">
        <v>905</v>
      </c>
      <c r="C16" s="197"/>
      <c r="D16" s="198"/>
      <c r="E16" s="199">
        <f>E17</f>
        <v>394875.4</v>
      </c>
    </row>
    <row r="17" spans="1:5" ht="18.75" customHeight="1">
      <c r="A17" s="191" t="s">
        <v>906</v>
      </c>
      <c r="B17" s="200" t="s">
        <v>907</v>
      </c>
      <c r="C17" s="201"/>
      <c r="D17" s="202"/>
      <c r="E17" s="203">
        <f>E18+E19+E21</f>
        <v>394875.4</v>
      </c>
    </row>
    <row r="18" spans="1:5" ht="56.25" customHeight="1">
      <c r="A18" s="191" t="s">
        <v>908</v>
      </c>
      <c r="B18" s="200" t="s">
        <v>909</v>
      </c>
      <c r="C18" s="201"/>
      <c r="D18" s="202"/>
      <c r="E18" s="203">
        <v>391648.4</v>
      </c>
    </row>
    <row r="19" spans="1:5" ht="93" customHeight="1">
      <c r="A19" s="191" t="s">
        <v>910</v>
      </c>
      <c r="B19" s="200" t="s">
        <v>911</v>
      </c>
      <c r="C19" s="201"/>
      <c r="D19" s="202"/>
      <c r="E19" s="203">
        <v>3167</v>
      </c>
    </row>
    <row r="20" spans="1:5" ht="51" customHeight="1">
      <c r="A20" s="191" t="s">
        <v>912</v>
      </c>
      <c r="B20" s="200" t="s">
        <v>913</v>
      </c>
      <c r="C20" s="201"/>
      <c r="D20" s="202"/>
      <c r="E20" s="204">
        <v>0</v>
      </c>
    </row>
    <row r="21" spans="1:5" ht="68.25" customHeight="1">
      <c r="A21" s="191" t="s">
        <v>914</v>
      </c>
      <c r="B21" s="205" t="s">
        <v>915</v>
      </c>
      <c r="C21" s="206"/>
      <c r="D21" s="207"/>
      <c r="E21" s="204">
        <v>60</v>
      </c>
    </row>
    <row r="22" spans="1:5" ht="18.75" customHeight="1">
      <c r="A22" s="191" t="s">
        <v>916</v>
      </c>
      <c r="B22" s="196" t="s">
        <v>917</v>
      </c>
      <c r="C22" s="197"/>
      <c r="D22" s="198"/>
      <c r="E22" s="199">
        <f>E23+E25+E24</f>
        <v>62033</v>
      </c>
    </row>
    <row r="23" spans="1:5" ht="20.25" customHeight="1">
      <c r="A23" s="208" t="s">
        <v>918</v>
      </c>
      <c r="B23" s="200" t="s">
        <v>919</v>
      </c>
      <c r="C23" s="201"/>
      <c r="D23" s="202"/>
      <c r="E23" s="204">
        <v>61761</v>
      </c>
    </row>
    <row r="24" spans="1:5" ht="30.75" customHeight="1">
      <c r="A24" s="208" t="s">
        <v>920</v>
      </c>
      <c r="B24" s="200" t="s">
        <v>921</v>
      </c>
      <c r="C24" s="201"/>
      <c r="D24" s="202"/>
      <c r="E24" s="204">
        <v>239</v>
      </c>
    </row>
    <row r="25" spans="1:5" ht="21" customHeight="1">
      <c r="A25" s="208" t="s">
        <v>922</v>
      </c>
      <c r="B25" s="209" t="s">
        <v>923</v>
      </c>
      <c r="C25" s="210"/>
      <c r="D25" s="211"/>
      <c r="E25" s="204">
        <v>33</v>
      </c>
    </row>
    <row r="26" spans="1:5" ht="27" customHeight="1">
      <c r="A26" s="208" t="s">
        <v>924</v>
      </c>
      <c r="B26" s="209" t="s">
        <v>925</v>
      </c>
      <c r="C26" s="210"/>
      <c r="D26" s="211"/>
      <c r="E26" s="204">
        <v>0</v>
      </c>
    </row>
    <row r="27" spans="1:5" ht="18" customHeight="1">
      <c r="A27" s="191" t="s">
        <v>926</v>
      </c>
      <c r="B27" s="196" t="s">
        <v>927</v>
      </c>
      <c r="C27" s="197"/>
      <c r="D27" s="198"/>
      <c r="E27" s="199">
        <f>E28+E29</f>
        <v>27485</v>
      </c>
    </row>
    <row r="28" spans="1:5" ht="40.5" customHeight="1">
      <c r="A28" s="208" t="s">
        <v>928</v>
      </c>
      <c r="B28" s="200" t="s">
        <v>929</v>
      </c>
      <c r="C28" s="201"/>
      <c r="D28" s="202"/>
      <c r="E28" s="203">
        <v>12000</v>
      </c>
    </row>
    <row r="29" spans="1:5" ht="20.25" customHeight="1">
      <c r="A29" s="191" t="s">
        <v>930</v>
      </c>
      <c r="B29" s="200" t="s">
        <v>931</v>
      </c>
      <c r="C29" s="201"/>
      <c r="D29" s="202"/>
      <c r="E29" s="203">
        <f>E30+E31</f>
        <v>15485</v>
      </c>
    </row>
    <row r="30" spans="1:5" ht="38.25" customHeight="1">
      <c r="A30" s="191" t="s">
        <v>932</v>
      </c>
      <c r="B30" s="200" t="s">
        <v>933</v>
      </c>
      <c r="C30" s="201"/>
      <c r="D30" s="202"/>
      <c r="E30" s="204">
        <v>4485</v>
      </c>
    </row>
    <row r="31" spans="1:5" ht="39.75" customHeight="1">
      <c r="A31" s="191" t="s">
        <v>934</v>
      </c>
      <c r="B31" s="200" t="s">
        <v>935</v>
      </c>
      <c r="C31" s="201"/>
      <c r="D31" s="202"/>
      <c r="E31" s="204">
        <v>11000</v>
      </c>
    </row>
    <row r="32" spans="1:5" ht="18" customHeight="1">
      <c r="A32" s="191" t="s">
        <v>936</v>
      </c>
      <c r="B32" s="212" t="s">
        <v>937</v>
      </c>
      <c r="C32" s="213"/>
      <c r="D32" s="214"/>
      <c r="E32" s="204">
        <f>E33+E34+E35</f>
        <v>8856.6</v>
      </c>
    </row>
    <row r="33" spans="1:5" ht="40.5" customHeight="1">
      <c r="A33" s="191" t="s">
        <v>938</v>
      </c>
      <c r="B33" s="209" t="s">
        <v>939</v>
      </c>
      <c r="C33" s="210"/>
      <c r="D33" s="211"/>
      <c r="E33" s="203">
        <v>8603.6</v>
      </c>
    </row>
    <row r="34" spans="1:5" ht="25.5" customHeight="1">
      <c r="A34" s="191" t="s">
        <v>940</v>
      </c>
      <c r="B34" s="209" t="s">
        <v>941</v>
      </c>
      <c r="C34" s="210"/>
      <c r="D34" s="211"/>
      <c r="E34" s="203">
        <v>22</v>
      </c>
    </row>
    <row r="35" spans="1:5" ht="72.75" customHeight="1">
      <c r="A35" s="215" t="s">
        <v>942</v>
      </c>
      <c r="B35" s="216" t="s">
        <v>943</v>
      </c>
      <c r="C35" s="217"/>
      <c r="D35" s="218"/>
      <c r="E35" s="203">
        <v>231</v>
      </c>
    </row>
    <row r="36" spans="1:5" s="220" customFormat="1" ht="27" customHeight="1">
      <c r="A36" s="191" t="s">
        <v>944</v>
      </c>
      <c r="B36" s="212" t="s">
        <v>945</v>
      </c>
      <c r="C36" s="213"/>
      <c r="D36" s="214"/>
      <c r="E36" s="219">
        <v>0</v>
      </c>
    </row>
    <row r="37" spans="1:5" s="220" customFormat="1" ht="16.5" customHeight="1" hidden="1">
      <c r="A37" s="191" t="s">
        <v>946</v>
      </c>
      <c r="B37" s="209" t="s">
        <v>947</v>
      </c>
      <c r="C37" s="210"/>
      <c r="D37" s="211"/>
      <c r="E37" s="204"/>
    </row>
    <row r="38" spans="1:5" ht="17.25" customHeight="1" hidden="1">
      <c r="A38" s="191" t="s">
        <v>948</v>
      </c>
      <c r="B38" s="209" t="s">
        <v>949</v>
      </c>
      <c r="C38" s="210"/>
      <c r="D38" s="211"/>
      <c r="E38" s="204"/>
    </row>
    <row r="39" spans="1:5" ht="17.25" customHeight="1" hidden="1">
      <c r="A39" s="191"/>
      <c r="B39" s="209" t="s">
        <v>950</v>
      </c>
      <c r="C39" s="210"/>
      <c r="D39" s="211"/>
      <c r="E39" s="204"/>
    </row>
    <row r="40" spans="1:5" ht="16.5" customHeight="1">
      <c r="A40" s="221"/>
      <c r="B40" s="192" t="s">
        <v>951</v>
      </c>
      <c r="C40" s="193"/>
      <c r="D40" s="194"/>
      <c r="E40" s="222">
        <f>E41+E46+E52+E55+E59+E70</f>
        <v>207361.7</v>
      </c>
    </row>
    <row r="41" spans="1:5" ht="37.5" customHeight="1">
      <c r="A41" s="191" t="s">
        <v>952</v>
      </c>
      <c r="B41" s="196" t="s">
        <v>953</v>
      </c>
      <c r="C41" s="197"/>
      <c r="D41" s="198"/>
      <c r="E41" s="223">
        <f>E42+E43+E44+E45</f>
        <v>59665</v>
      </c>
    </row>
    <row r="42" spans="1:5" ht="64.5" customHeight="1">
      <c r="A42" s="208" t="s">
        <v>954</v>
      </c>
      <c r="B42" s="224" t="s">
        <v>955</v>
      </c>
      <c r="C42" s="225"/>
      <c r="D42" s="226"/>
      <c r="E42" s="203">
        <v>14540</v>
      </c>
    </row>
    <row r="43" spans="1:5" ht="51" customHeight="1">
      <c r="A43" s="208" t="s">
        <v>956</v>
      </c>
      <c r="B43" s="224" t="s">
        <v>957</v>
      </c>
      <c r="C43" s="225"/>
      <c r="D43" s="226"/>
      <c r="E43" s="203">
        <v>260</v>
      </c>
    </row>
    <row r="44" spans="1:5" ht="39" customHeight="1">
      <c r="A44" s="208" t="s">
        <v>958</v>
      </c>
      <c r="B44" s="209" t="s">
        <v>959</v>
      </c>
      <c r="C44" s="210"/>
      <c r="D44" s="211"/>
      <c r="E44" s="203">
        <v>215</v>
      </c>
    </row>
    <row r="45" spans="1:5" ht="63" customHeight="1">
      <c r="A45" s="191" t="s">
        <v>960</v>
      </c>
      <c r="B45" s="209" t="s">
        <v>961</v>
      </c>
      <c r="C45" s="210"/>
      <c r="D45" s="211"/>
      <c r="E45" s="203">
        <v>44650</v>
      </c>
    </row>
    <row r="46" spans="1:5" ht="17.25" customHeight="1">
      <c r="A46" s="191" t="s">
        <v>962</v>
      </c>
      <c r="B46" s="196" t="s">
        <v>963</v>
      </c>
      <c r="C46" s="197"/>
      <c r="D46" s="198"/>
      <c r="E46" s="199">
        <f>E47+E48+E49+E50+E51</f>
        <v>2000</v>
      </c>
    </row>
    <row r="47" spans="1:5" ht="26.25" customHeight="1">
      <c r="A47" s="191" t="s">
        <v>964</v>
      </c>
      <c r="B47" s="209" t="s">
        <v>965</v>
      </c>
      <c r="C47" s="210"/>
      <c r="D47" s="211"/>
      <c r="E47" s="199">
        <v>224</v>
      </c>
    </row>
    <row r="48" spans="1:5" ht="26.25" customHeight="1">
      <c r="A48" s="191" t="s">
        <v>966</v>
      </c>
      <c r="B48" s="209" t="s">
        <v>967</v>
      </c>
      <c r="C48" s="210"/>
      <c r="D48" s="211"/>
      <c r="E48" s="199">
        <v>22</v>
      </c>
    </row>
    <row r="49" spans="1:5" ht="17.25" customHeight="1">
      <c r="A49" s="191" t="s">
        <v>968</v>
      </c>
      <c r="B49" s="209" t="s">
        <v>969</v>
      </c>
      <c r="C49" s="210"/>
      <c r="D49" s="211"/>
      <c r="E49" s="199">
        <v>464</v>
      </c>
    </row>
    <row r="50" spans="1:5" ht="17.25" customHeight="1">
      <c r="A50" s="191" t="s">
        <v>970</v>
      </c>
      <c r="B50" s="209" t="s">
        <v>971</v>
      </c>
      <c r="C50" s="210"/>
      <c r="D50" s="211"/>
      <c r="E50" s="199">
        <v>826</v>
      </c>
    </row>
    <row r="51" spans="1:5" ht="23.25" customHeight="1">
      <c r="A51" s="191" t="s">
        <v>972</v>
      </c>
      <c r="B51" s="209" t="s">
        <v>973</v>
      </c>
      <c r="C51" s="210"/>
      <c r="D51" s="211"/>
      <c r="E51" s="203">
        <v>464</v>
      </c>
    </row>
    <row r="52" spans="1:5" ht="26.25" customHeight="1">
      <c r="A52" s="191" t="s">
        <v>974</v>
      </c>
      <c r="B52" s="227" t="s">
        <v>975</v>
      </c>
      <c r="C52" s="228"/>
      <c r="D52" s="229"/>
      <c r="E52" s="199">
        <f>E54+E53</f>
        <v>1600</v>
      </c>
    </row>
    <row r="53" spans="1:5" ht="26.25" customHeight="1">
      <c r="A53" s="208" t="s">
        <v>976</v>
      </c>
      <c r="B53" s="230" t="s">
        <v>977</v>
      </c>
      <c r="C53" s="231"/>
      <c r="D53" s="232"/>
      <c r="E53" s="199">
        <v>1100</v>
      </c>
    </row>
    <row r="54" spans="1:5" ht="18.75" customHeight="1">
      <c r="A54" s="208" t="s">
        <v>978</v>
      </c>
      <c r="B54" s="230" t="s">
        <v>979</v>
      </c>
      <c r="C54" s="231"/>
      <c r="D54" s="232"/>
      <c r="E54" s="204">
        <v>500</v>
      </c>
    </row>
    <row r="55" spans="1:5" ht="24.75" customHeight="1">
      <c r="A55" s="191" t="s">
        <v>980</v>
      </c>
      <c r="B55" s="196" t="s">
        <v>981</v>
      </c>
      <c r="C55" s="197"/>
      <c r="D55" s="198"/>
      <c r="E55" s="199">
        <f>E56+E57+E58</f>
        <v>141310.2</v>
      </c>
    </row>
    <row r="56" spans="1:5" ht="66" customHeight="1">
      <c r="A56" s="208" t="s">
        <v>982</v>
      </c>
      <c r="B56" s="209" t="s">
        <v>983</v>
      </c>
      <c r="C56" s="210"/>
      <c r="D56" s="211"/>
      <c r="E56" s="203">
        <v>126210.2</v>
      </c>
    </row>
    <row r="57" spans="1:5" ht="38.25" customHeight="1">
      <c r="A57" s="191" t="s">
        <v>984</v>
      </c>
      <c r="B57" s="209" t="s">
        <v>985</v>
      </c>
      <c r="C57" s="210"/>
      <c r="D57" s="211"/>
      <c r="E57" s="204">
        <v>4500</v>
      </c>
    </row>
    <row r="58" spans="1:5" ht="39.75" customHeight="1">
      <c r="A58" s="191" t="s">
        <v>986</v>
      </c>
      <c r="B58" s="209" t="s">
        <v>987</v>
      </c>
      <c r="C58" s="210"/>
      <c r="D58" s="211"/>
      <c r="E58" s="203">
        <v>10600</v>
      </c>
    </row>
    <row r="59" spans="1:5" ht="18" customHeight="1">
      <c r="A59" s="191" t="s">
        <v>988</v>
      </c>
      <c r="B59" s="196" t="s">
        <v>989</v>
      </c>
      <c r="C59" s="197"/>
      <c r="D59" s="198"/>
      <c r="E59" s="203">
        <f>E60+E61+E62+E63+E66+E67+E68+E69</f>
        <v>2786.5</v>
      </c>
    </row>
    <row r="60" spans="1:5" ht="65.25" customHeight="1">
      <c r="A60" s="191" t="s">
        <v>990</v>
      </c>
      <c r="B60" s="230" t="s">
        <v>991</v>
      </c>
      <c r="C60" s="231"/>
      <c r="D60" s="232"/>
      <c r="E60" s="203">
        <v>50</v>
      </c>
    </row>
    <row r="61" spans="1:5" ht="39" customHeight="1">
      <c r="A61" s="191" t="s">
        <v>992</v>
      </c>
      <c r="B61" s="209" t="s">
        <v>993</v>
      </c>
      <c r="C61" s="210"/>
      <c r="D61" s="211"/>
      <c r="E61" s="203">
        <v>30</v>
      </c>
    </row>
    <row r="62" spans="1:5" ht="54.75" customHeight="1">
      <c r="A62" s="191" t="s">
        <v>994</v>
      </c>
      <c r="B62" s="209" t="s">
        <v>995</v>
      </c>
      <c r="C62" s="210"/>
      <c r="D62" s="211"/>
      <c r="E62" s="203">
        <v>13.1</v>
      </c>
    </row>
    <row r="63" spans="1:5" ht="68.25" customHeight="1">
      <c r="A63" s="208" t="s">
        <v>996</v>
      </c>
      <c r="B63" s="209" t="s">
        <v>997</v>
      </c>
      <c r="C63" s="210"/>
      <c r="D63" s="211"/>
      <c r="E63" s="203">
        <f>E64+E65</f>
        <v>158</v>
      </c>
    </row>
    <row r="64" spans="1:5" ht="27.75" customHeight="1">
      <c r="A64" s="191" t="s">
        <v>998</v>
      </c>
      <c r="B64" s="209" t="s">
        <v>0</v>
      </c>
      <c r="C64" s="210"/>
      <c r="D64" s="211"/>
      <c r="E64" s="203">
        <v>30</v>
      </c>
    </row>
    <row r="65" spans="1:5" ht="30" customHeight="1">
      <c r="A65" s="191" t="s">
        <v>1</v>
      </c>
      <c r="B65" s="209" t="s">
        <v>2</v>
      </c>
      <c r="C65" s="210"/>
      <c r="D65" s="211"/>
      <c r="E65" s="203">
        <v>128</v>
      </c>
    </row>
    <row r="66" spans="1:5" ht="42.75" customHeight="1">
      <c r="A66" s="191" t="s">
        <v>3</v>
      </c>
      <c r="B66" s="209" t="s">
        <v>4</v>
      </c>
      <c r="C66" s="210"/>
      <c r="D66" s="211"/>
      <c r="E66" s="203">
        <v>188.4</v>
      </c>
    </row>
    <row r="67" spans="1:5" ht="43.5" customHeight="1">
      <c r="A67" s="191" t="s">
        <v>5</v>
      </c>
      <c r="B67" s="209" t="s">
        <v>6</v>
      </c>
      <c r="C67" s="210"/>
      <c r="D67" s="211"/>
      <c r="E67" s="233">
        <v>70</v>
      </c>
    </row>
    <row r="68" spans="1:5" ht="39.75" customHeight="1">
      <c r="A68" s="191" t="s">
        <v>7</v>
      </c>
      <c r="B68" s="209" t="s">
        <v>8</v>
      </c>
      <c r="C68" s="210"/>
      <c r="D68" s="211"/>
      <c r="E68" s="204">
        <v>50</v>
      </c>
    </row>
    <row r="69" spans="1:5" ht="28.5" customHeight="1">
      <c r="A69" s="191" t="s">
        <v>9</v>
      </c>
      <c r="B69" s="209" t="s">
        <v>10</v>
      </c>
      <c r="C69" s="210"/>
      <c r="D69" s="211"/>
      <c r="E69" s="203">
        <v>2227</v>
      </c>
    </row>
    <row r="70" spans="1:5" ht="16.5" customHeight="1">
      <c r="A70" s="191" t="s">
        <v>11</v>
      </c>
      <c r="B70" s="212" t="s">
        <v>12</v>
      </c>
      <c r="C70" s="213"/>
      <c r="D70" s="214"/>
      <c r="E70" s="204">
        <f>+E71</f>
        <v>0</v>
      </c>
    </row>
    <row r="71" spans="1:5" ht="21" customHeight="1">
      <c r="A71" s="191" t="s">
        <v>13</v>
      </c>
      <c r="B71" s="209" t="s">
        <v>14</v>
      </c>
      <c r="C71" s="210"/>
      <c r="D71" s="211"/>
      <c r="E71" s="203">
        <v>0</v>
      </c>
    </row>
    <row r="72" spans="1:5" ht="16.5" customHeight="1">
      <c r="A72" s="221"/>
      <c r="B72" s="192" t="s">
        <v>15</v>
      </c>
      <c r="C72" s="193"/>
      <c r="D72" s="194"/>
      <c r="E72" s="195">
        <f>E40+E15</f>
        <v>700611.7</v>
      </c>
    </row>
    <row r="73" spans="1:5" ht="16.5" customHeight="1">
      <c r="A73" s="208" t="s">
        <v>16</v>
      </c>
      <c r="B73" s="234" t="s">
        <v>17</v>
      </c>
      <c r="C73" s="234"/>
      <c r="D73" s="234"/>
      <c r="E73" s="195">
        <f>E74+E97</f>
        <v>290616.6</v>
      </c>
    </row>
    <row r="74" spans="1:5" ht="27" customHeight="1">
      <c r="A74" s="208" t="s">
        <v>18</v>
      </c>
      <c r="B74" s="234" t="s">
        <v>19</v>
      </c>
      <c r="C74" s="234"/>
      <c r="D74" s="234"/>
      <c r="E74" s="222">
        <f>E75+E76+E79+E93</f>
        <v>314584.1</v>
      </c>
    </row>
    <row r="75" spans="1:5" ht="28.5" customHeight="1">
      <c r="A75" s="208" t="s">
        <v>20</v>
      </c>
      <c r="B75" s="209" t="s">
        <v>21</v>
      </c>
      <c r="C75" s="210"/>
      <c r="D75" s="211"/>
      <c r="E75" s="203">
        <v>1772.4</v>
      </c>
    </row>
    <row r="76" spans="1:5" ht="26.25" customHeight="1">
      <c r="A76" s="208" t="s">
        <v>22</v>
      </c>
      <c r="B76" s="235" t="s">
        <v>23</v>
      </c>
      <c r="C76" s="236"/>
      <c r="D76" s="237"/>
      <c r="E76" s="195">
        <f>E77</f>
        <v>57457.8</v>
      </c>
    </row>
    <row r="77" spans="1:5" ht="21" customHeight="1">
      <c r="A77" s="238" t="s">
        <v>24</v>
      </c>
      <c r="B77" s="235" t="s">
        <v>25</v>
      </c>
      <c r="C77" s="236"/>
      <c r="D77" s="237"/>
      <c r="E77" s="195">
        <f>E78</f>
        <v>57457.8</v>
      </c>
    </row>
    <row r="78" spans="1:5" ht="28.5" customHeight="1">
      <c r="A78" s="238" t="s">
        <v>26</v>
      </c>
      <c r="B78" s="209" t="s">
        <v>27</v>
      </c>
      <c r="C78" s="210"/>
      <c r="D78" s="211"/>
      <c r="E78" s="203">
        <v>57457.8</v>
      </c>
    </row>
    <row r="79" spans="1:5" ht="28.5" customHeight="1">
      <c r="A79" s="208" t="s">
        <v>28</v>
      </c>
      <c r="B79" s="239" t="s">
        <v>29</v>
      </c>
      <c r="C79" s="240"/>
      <c r="D79" s="241"/>
      <c r="E79" s="195">
        <f>E80+E81+E82+E83+E84+E85</f>
        <v>43001.100000000006</v>
      </c>
    </row>
    <row r="80" spans="1:5" ht="45.75" customHeight="1">
      <c r="A80" s="208" t="s">
        <v>30</v>
      </c>
      <c r="B80" s="209" t="s">
        <v>31</v>
      </c>
      <c r="C80" s="242"/>
      <c r="D80" s="243"/>
      <c r="E80" s="203">
        <v>22.6</v>
      </c>
    </row>
    <row r="81" spans="1:5" ht="28.5" customHeight="1">
      <c r="A81" s="208" t="s">
        <v>32</v>
      </c>
      <c r="B81" s="244" t="s">
        <v>33</v>
      </c>
      <c r="C81" s="245"/>
      <c r="D81" s="246"/>
      <c r="E81" s="203">
        <v>1214.7</v>
      </c>
    </row>
    <row r="82" spans="1:5" ht="57" customHeight="1">
      <c r="A82" s="208" t="s">
        <v>34</v>
      </c>
      <c r="B82" s="244" t="s">
        <v>35</v>
      </c>
      <c r="C82" s="247"/>
      <c r="D82" s="248"/>
      <c r="E82" s="203">
        <v>7484.4</v>
      </c>
    </row>
    <row r="83" spans="1:5" ht="57.75" customHeight="1">
      <c r="A83" s="208" t="s">
        <v>36</v>
      </c>
      <c r="B83" s="244" t="s">
        <v>37</v>
      </c>
      <c r="C83" s="247"/>
      <c r="D83" s="248"/>
      <c r="E83" s="203">
        <v>7235.1</v>
      </c>
    </row>
    <row r="84" spans="1:5" ht="41.25" customHeight="1">
      <c r="A84" s="208" t="s">
        <v>38</v>
      </c>
      <c r="B84" s="244" t="s">
        <v>39</v>
      </c>
      <c r="C84" s="247"/>
      <c r="D84" s="248"/>
      <c r="E84" s="203">
        <v>22385</v>
      </c>
    </row>
    <row r="85" spans="1:5" ht="21.75" customHeight="1">
      <c r="A85" s="208" t="s">
        <v>40</v>
      </c>
      <c r="B85" s="239" t="s">
        <v>41</v>
      </c>
      <c r="C85" s="240"/>
      <c r="D85" s="241"/>
      <c r="E85" s="195">
        <f>E86+E87+E88+E89+E90+E91+E92</f>
        <v>4659.3</v>
      </c>
    </row>
    <row r="86" spans="1:5" ht="28.5" customHeight="1">
      <c r="A86" s="208" t="s">
        <v>40</v>
      </c>
      <c r="B86" s="244" t="s">
        <v>42</v>
      </c>
      <c r="C86" s="249"/>
      <c r="D86" s="250"/>
      <c r="E86" s="203">
        <v>423.6</v>
      </c>
    </row>
    <row r="87" spans="1:5" ht="40.5" customHeight="1">
      <c r="A87" s="208" t="s">
        <v>40</v>
      </c>
      <c r="B87" s="230" t="s">
        <v>43</v>
      </c>
      <c r="C87" s="251"/>
      <c r="D87" s="252"/>
      <c r="E87" s="203">
        <v>394.4</v>
      </c>
    </row>
    <row r="88" spans="1:5" ht="41.25" customHeight="1">
      <c r="A88" s="208" t="s">
        <v>40</v>
      </c>
      <c r="B88" s="230" t="s">
        <v>44</v>
      </c>
      <c r="C88" s="251"/>
      <c r="D88" s="252"/>
      <c r="E88" s="203">
        <v>1237.7</v>
      </c>
    </row>
    <row r="89" spans="1:5" ht="42" customHeight="1">
      <c r="A89" s="208" t="s">
        <v>40</v>
      </c>
      <c r="B89" s="230" t="s">
        <v>45</v>
      </c>
      <c r="C89" s="251"/>
      <c r="D89" s="252"/>
      <c r="E89" s="203">
        <v>1680.3</v>
      </c>
    </row>
    <row r="90" spans="1:5" ht="79.5" customHeight="1">
      <c r="A90" s="208" t="s">
        <v>40</v>
      </c>
      <c r="B90" s="253" t="s">
        <v>46</v>
      </c>
      <c r="C90" s="242"/>
      <c r="D90" s="243"/>
      <c r="E90" s="203">
        <v>412.6</v>
      </c>
    </row>
    <row r="91" spans="1:5" ht="31.5" customHeight="1">
      <c r="A91" s="208" t="s">
        <v>40</v>
      </c>
      <c r="B91" s="230" t="s">
        <v>47</v>
      </c>
      <c r="C91" s="242"/>
      <c r="D91" s="243"/>
      <c r="E91" s="203">
        <v>398.4</v>
      </c>
    </row>
    <row r="92" spans="1:5" ht="42" customHeight="1">
      <c r="A92" s="208" t="s">
        <v>40</v>
      </c>
      <c r="B92" s="230" t="s">
        <v>48</v>
      </c>
      <c r="C92" s="242"/>
      <c r="D92" s="243"/>
      <c r="E92" s="203">
        <v>112.3</v>
      </c>
    </row>
    <row r="93" spans="1:5" ht="22.5" customHeight="1">
      <c r="A93" s="254" t="s">
        <v>49</v>
      </c>
      <c r="B93" s="255" t="s">
        <v>50</v>
      </c>
      <c r="C93" s="256"/>
      <c r="D93" s="257"/>
      <c r="E93" s="195">
        <f>E94+E95</f>
        <v>212352.8</v>
      </c>
    </row>
    <row r="94" spans="1:5" ht="42" customHeight="1">
      <c r="A94" s="208" t="s">
        <v>51</v>
      </c>
      <c r="B94" s="230" t="s">
        <v>52</v>
      </c>
      <c r="C94" s="242"/>
      <c r="D94" s="243"/>
      <c r="E94" s="203">
        <v>132.3</v>
      </c>
    </row>
    <row r="95" spans="1:5" ht="29.25" customHeight="1">
      <c r="A95" s="254" t="s">
        <v>53</v>
      </c>
      <c r="B95" s="255" t="s">
        <v>54</v>
      </c>
      <c r="C95" s="256"/>
      <c r="D95" s="257"/>
      <c r="E95" s="195">
        <f>E96</f>
        <v>212220.5</v>
      </c>
    </row>
    <row r="96" spans="1:5" ht="61.5" customHeight="1">
      <c r="A96" s="208" t="s">
        <v>53</v>
      </c>
      <c r="B96" s="230" t="s">
        <v>55</v>
      </c>
      <c r="C96" s="242"/>
      <c r="D96" s="243"/>
      <c r="E96" s="203">
        <v>212220.5</v>
      </c>
    </row>
    <row r="97" spans="1:5" ht="37.5" customHeight="1">
      <c r="A97" s="208" t="s">
        <v>56</v>
      </c>
      <c r="B97" s="255" t="s">
        <v>57</v>
      </c>
      <c r="C97" s="256"/>
      <c r="D97" s="257"/>
      <c r="E97" s="195">
        <f>E98</f>
        <v>-23967.5</v>
      </c>
    </row>
    <row r="98" spans="1:5" ht="45" customHeight="1">
      <c r="A98" s="208" t="s">
        <v>58</v>
      </c>
      <c r="B98" s="230" t="s">
        <v>59</v>
      </c>
      <c r="C98" s="258"/>
      <c r="D98" s="259"/>
      <c r="E98" s="203">
        <v>-23967.5</v>
      </c>
    </row>
    <row r="99" spans="1:5" ht="12.75">
      <c r="A99" s="221"/>
      <c r="B99" s="192" t="s">
        <v>60</v>
      </c>
      <c r="C99" s="193"/>
      <c r="D99" s="194"/>
      <c r="E99" s="195">
        <f>E73+E72</f>
        <v>991228.2999999999</v>
      </c>
    </row>
  </sheetData>
  <sheetProtection/>
  <mergeCells count="93">
    <mergeCell ref="B96:D96"/>
    <mergeCell ref="B81:D81"/>
    <mergeCell ref="B85:D85"/>
    <mergeCell ref="B86:D86"/>
    <mergeCell ref="B89:D89"/>
    <mergeCell ref="B14:D14"/>
    <mergeCell ref="B93:D93"/>
    <mergeCell ref="B94:D94"/>
    <mergeCell ref="B95:D95"/>
    <mergeCell ref="B19:D19"/>
    <mergeCell ref="B24:D24"/>
    <mergeCell ref="B20:D20"/>
    <mergeCell ref="D4:E4"/>
    <mergeCell ref="D5:E5"/>
    <mergeCell ref="D6:E6"/>
    <mergeCell ref="D7:E7"/>
    <mergeCell ref="A10:E10"/>
    <mergeCell ref="A11:D11"/>
    <mergeCell ref="B13:D13"/>
    <mergeCell ref="B15:D15"/>
    <mergeCell ref="B16:D16"/>
    <mergeCell ref="B17:D17"/>
    <mergeCell ref="B18:D18"/>
    <mergeCell ref="B30:D30"/>
    <mergeCell ref="B21:D21"/>
    <mergeCell ref="B22:D22"/>
    <mergeCell ref="B23:D23"/>
    <mergeCell ref="B26:D26"/>
    <mergeCell ref="B25:D25"/>
    <mergeCell ref="B27:D27"/>
    <mergeCell ref="B28:D28"/>
    <mergeCell ref="B29:D29"/>
    <mergeCell ref="B31:D31"/>
    <mergeCell ref="B32:D32"/>
    <mergeCell ref="B33:D33"/>
    <mergeCell ref="B34:D34"/>
    <mergeCell ref="B35:D35"/>
    <mergeCell ref="B36:D36"/>
    <mergeCell ref="B37:D37"/>
    <mergeCell ref="B42:D42"/>
    <mergeCell ref="B38:D38"/>
    <mergeCell ref="B39:D39"/>
    <mergeCell ref="B49:D49"/>
    <mergeCell ref="B50:D50"/>
    <mergeCell ref="B40:D40"/>
    <mergeCell ref="B41:D41"/>
    <mergeCell ref="B58:D58"/>
    <mergeCell ref="B63:D63"/>
    <mergeCell ref="B43:D43"/>
    <mergeCell ref="B44:D44"/>
    <mergeCell ref="B45:D45"/>
    <mergeCell ref="B46:D46"/>
    <mergeCell ref="B51:D51"/>
    <mergeCell ref="B52:D52"/>
    <mergeCell ref="B47:D47"/>
    <mergeCell ref="B48:D48"/>
    <mergeCell ref="B54:D54"/>
    <mergeCell ref="B55:D55"/>
    <mergeCell ref="B56:D56"/>
    <mergeCell ref="B57:D57"/>
    <mergeCell ref="B59:D59"/>
    <mergeCell ref="B60:D60"/>
    <mergeCell ref="B61:D61"/>
    <mergeCell ref="B62:D62"/>
    <mergeCell ref="B77:D77"/>
    <mergeCell ref="B78:D78"/>
    <mergeCell ref="B64:D64"/>
    <mergeCell ref="B65:D65"/>
    <mergeCell ref="B66:D66"/>
    <mergeCell ref="B70:D70"/>
    <mergeCell ref="B71:D71"/>
    <mergeCell ref="B72:D72"/>
    <mergeCell ref="B76:D76"/>
    <mergeCell ref="B99:D99"/>
    <mergeCell ref="B73:D73"/>
    <mergeCell ref="B74:D74"/>
    <mergeCell ref="B75:D75"/>
    <mergeCell ref="B79:D79"/>
    <mergeCell ref="B80:D80"/>
    <mergeCell ref="B82:D82"/>
    <mergeCell ref="B83:D83"/>
    <mergeCell ref="B87:D87"/>
    <mergeCell ref="B88:D88"/>
    <mergeCell ref="B97:D97"/>
    <mergeCell ref="B98:D98"/>
    <mergeCell ref="B53:D53"/>
    <mergeCell ref="B90:D90"/>
    <mergeCell ref="B91:D91"/>
    <mergeCell ref="B92:D92"/>
    <mergeCell ref="B84:D84"/>
    <mergeCell ref="B67:D67"/>
    <mergeCell ref="B68:D68"/>
    <mergeCell ref="B69:D69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7.125" style="1" customWidth="1"/>
    <col min="2" max="2" width="77.25390625" style="1" customWidth="1"/>
    <col min="3" max="3" width="27.125" style="1" customWidth="1"/>
    <col min="4" max="16384" width="9.125" style="1" customWidth="1"/>
  </cols>
  <sheetData>
    <row r="1" spans="2:4" ht="16.5">
      <c r="B1" s="21"/>
      <c r="C1" s="35" t="s">
        <v>537</v>
      </c>
      <c r="D1" s="7"/>
    </row>
    <row r="2" spans="3:4" ht="47.25" customHeight="1">
      <c r="C2" s="20" t="s">
        <v>543</v>
      </c>
      <c r="D2" s="20"/>
    </row>
    <row r="3" spans="3:4" ht="15" customHeight="1">
      <c r="C3" s="20" t="s">
        <v>893</v>
      </c>
      <c r="D3" s="20"/>
    </row>
    <row r="4" spans="3:4" ht="19.5" customHeight="1">
      <c r="C4" s="7"/>
      <c r="D4" s="7"/>
    </row>
    <row r="5" spans="1:12" ht="32.25" customHeight="1">
      <c r="A5" s="162" t="s">
        <v>741</v>
      </c>
      <c r="B5" s="162"/>
      <c r="C5" s="162"/>
      <c r="D5" s="22"/>
      <c r="E5" s="22"/>
      <c r="F5" s="22"/>
      <c r="G5" s="22"/>
      <c r="H5" s="22"/>
      <c r="I5" s="22"/>
      <c r="J5" s="22"/>
      <c r="K5" s="22"/>
      <c r="L5" s="22"/>
    </row>
    <row r="6" spans="1:2" ht="0.75" customHeight="1" hidden="1">
      <c r="A6" s="9"/>
      <c r="B6" s="9"/>
    </row>
    <row r="7" spans="1:3" ht="22.5" customHeight="1">
      <c r="A7" s="10"/>
      <c r="B7" s="10"/>
      <c r="C7" s="11" t="s">
        <v>464</v>
      </c>
    </row>
    <row r="8" spans="1:3" ht="60" customHeight="1">
      <c r="A8" s="18" t="s">
        <v>590</v>
      </c>
      <c r="B8" s="18" t="s">
        <v>465</v>
      </c>
      <c r="C8" s="27" t="s">
        <v>721</v>
      </c>
    </row>
    <row r="9" spans="1:3" ht="15">
      <c r="A9" s="78">
        <v>1</v>
      </c>
      <c r="B9" s="12">
        <v>2</v>
      </c>
      <c r="C9" s="13">
        <v>3</v>
      </c>
    </row>
    <row r="10" spans="1:3" ht="18" customHeight="1">
      <c r="A10" s="52" t="s">
        <v>416</v>
      </c>
      <c r="B10" s="36" t="s">
        <v>466</v>
      </c>
      <c r="C10" s="81">
        <f>SUM(C11:C18)</f>
        <v>119749.9</v>
      </c>
    </row>
    <row r="11" spans="1:3" ht="32.25" customHeight="1">
      <c r="A11" s="53" t="s">
        <v>420</v>
      </c>
      <c r="B11" s="28" t="s">
        <v>581</v>
      </c>
      <c r="C11" s="82">
        <f>'прил 4'!G27</f>
        <v>1053</v>
      </c>
    </row>
    <row r="12" spans="1:3" ht="50.25" customHeight="1">
      <c r="A12" s="53" t="s">
        <v>417</v>
      </c>
      <c r="B12" s="29" t="s">
        <v>498</v>
      </c>
      <c r="C12" s="82">
        <f>'прил 4'!G14</f>
        <v>4714</v>
      </c>
    </row>
    <row r="13" spans="1:3" ht="47.25" customHeight="1">
      <c r="A13" s="53" t="s">
        <v>419</v>
      </c>
      <c r="B13" s="29" t="s">
        <v>499</v>
      </c>
      <c r="C13" s="82">
        <f>'прил 4'!G31</f>
        <v>48494.6</v>
      </c>
    </row>
    <row r="14" spans="1:3" ht="24.75" customHeight="1">
      <c r="A14" s="53" t="s">
        <v>680</v>
      </c>
      <c r="B14" s="29" t="s">
        <v>684</v>
      </c>
      <c r="C14" s="82">
        <f>'прил 4'!G42</f>
        <v>22.6</v>
      </c>
    </row>
    <row r="15" spans="1:3" ht="30.75" customHeight="1">
      <c r="A15" s="53" t="s">
        <v>398</v>
      </c>
      <c r="B15" s="30" t="s">
        <v>500</v>
      </c>
      <c r="C15" s="82">
        <f>'прил 4'!G151+'прил 4'!G200+'прил 4'!G389+'прил 4'!G541</f>
        <v>13514.6</v>
      </c>
    </row>
    <row r="16" spans="1:3" ht="30.75" customHeight="1">
      <c r="A16" s="53" t="s">
        <v>421</v>
      </c>
      <c r="B16" s="112" t="s">
        <v>651</v>
      </c>
      <c r="C16" s="82">
        <f>'прил 4'!G46</f>
        <v>4649</v>
      </c>
    </row>
    <row r="17" spans="1:3" ht="15.75" customHeight="1">
      <c r="A17" s="54" t="s">
        <v>526</v>
      </c>
      <c r="B17" s="38" t="s">
        <v>462</v>
      </c>
      <c r="C17" s="82">
        <f>'прил 4'!G50</f>
        <v>3487.6</v>
      </c>
    </row>
    <row r="18" spans="1:3" ht="15.75">
      <c r="A18" s="54" t="s">
        <v>608</v>
      </c>
      <c r="B18" s="77" t="s">
        <v>426</v>
      </c>
      <c r="C18" s="82">
        <f>'прил 4'!G54+'прил 4'!G169+'прил 4'!G182+'прил 4'!G319</f>
        <v>43814.5</v>
      </c>
    </row>
    <row r="19" spans="1:3" ht="30.75" customHeight="1">
      <c r="A19" s="55" t="s">
        <v>430</v>
      </c>
      <c r="B19" s="111" t="s">
        <v>467</v>
      </c>
      <c r="C19" s="81">
        <f>C21+C20</f>
        <v>12089.2</v>
      </c>
    </row>
    <row r="20" spans="1:3" ht="16.5" customHeight="1">
      <c r="A20" s="53" t="s">
        <v>532</v>
      </c>
      <c r="B20" s="16" t="s">
        <v>533</v>
      </c>
      <c r="C20" s="82">
        <f>'прил 4'!G71+'прил 4'!G213</f>
        <v>168.2</v>
      </c>
    </row>
    <row r="21" spans="1:3" ht="30.75" customHeight="1">
      <c r="A21" s="53" t="s">
        <v>431</v>
      </c>
      <c r="B21" s="31" t="s">
        <v>527</v>
      </c>
      <c r="C21" s="83">
        <f>'прил 4'!G370</f>
        <v>11921</v>
      </c>
    </row>
    <row r="22" spans="1:3" ht="15" customHeight="1">
      <c r="A22" s="56" t="s">
        <v>427</v>
      </c>
      <c r="B22" s="41" t="s">
        <v>468</v>
      </c>
      <c r="C22" s="81">
        <f>SUM(C23:C27)</f>
        <v>45311.4</v>
      </c>
    </row>
    <row r="23" spans="1:3" ht="15" customHeight="1">
      <c r="A23" s="57" t="s">
        <v>594</v>
      </c>
      <c r="B23" s="37" t="s">
        <v>595</v>
      </c>
      <c r="C23" s="82">
        <v>0</v>
      </c>
    </row>
    <row r="24" spans="1:3" ht="15" customHeight="1">
      <c r="A24" s="57" t="s">
        <v>522</v>
      </c>
      <c r="B24" s="37" t="s">
        <v>523</v>
      </c>
      <c r="C24" s="82">
        <f>'прил 4'!G385</f>
        <v>318</v>
      </c>
    </row>
    <row r="25" spans="1:3" ht="15" customHeight="1">
      <c r="A25" s="57" t="s">
        <v>764</v>
      </c>
      <c r="B25" s="38" t="s">
        <v>763</v>
      </c>
      <c r="C25" s="82">
        <f>'прил 4'!G218</f>
        <v>447.5</v>
      </c>
    </row>
    <row r="26" spans="1:3" ht="15.75">
      <c r="A26" s="57" t="s">
        <v>528</v>
      </c>
      <c r="B26" s="42" t="s">
        <v>620</v>
      </c>
      <c r="C26" s="84">
        <f>'прил 4'!G78+'прил 4'!G221</f>
        <v>34520.9</v>
      </c>
    </row>
    <row r="27" spans="1:3" ht="15.75">
      <c r="A27" s="57" t="s">
        <v>529</v>
      </c>
      <c r="B27" s="30" t="s">
        <v>428</v>
      </c>
      <c r="C27" s="84">
        <f>'прил 4'!G82+'прил 4'!G232+'прил 4'!G392+'прил 4'!G545</f>
        <v>10025</v>
      </c>
    </row>
    <row r="28" spans="1:3" ht="15.75">
      <c r="A28" s="52" t="s">
        <v>458</v>
      </c>
      <c r="B28" s="39" t="s">
        <v>469</v>
      </c>
      <c r="C28" s="113">
        <f>SUM(C29:C32)</f>
        <v>194331.5</v>
      </c>
    </row>
    <row r="29" spans="1:3" ht="15.75">
      <c r="A29" s="54" t="s">
        <v>478</v>
      </c>
      <c r="B29" s="38" t="s">
        <v>477</v>
      </c>
      <c r="C29" s="83">
        <f>'прил 4'!G97+'прил 4'!G237</f>
        <v>30945.5</v>
      </c>
    </row>
    <row r="30" spans="1:3" ht="15.75">
      <c r="A30" s="54" t="s">
        <v>709</v>
      </c>
      <c r="B30" s="109" t="s">
        <v>708</v>
      </c>
      <c r="C30" s="83">
        <f>'прил 4'!G252</f>
        <v>59957.8</v>
      </c>
    </row>
    <row r="31" spans="1:3" ht="15" customHeight="1">
      <c r="A31" s="54" t="s">
        <v>521</v>
      </c>
      <c r="B31" s="40" t="s">
        <v>486</v>
      </c>
      <c r="C31" s="83">
        <f>'прил 4'!G257+'прил 4'!G328</f>
        <v>66407.6</v>
      </c>
    </row>
    <row r="32" spans="1:3" ht="15" customHeight="1">
      <c r="A32" s="54" t="s">
        <v>524</v>
      </c>
      <c r="B32" s="77" t="s">
        <v>490</v>
      </c>
      <c r="C32" s="83">
        <f>'прил 4'!G277</f>
        <v>37020.6</v>
      </c>
    </row>
    <row r="33" spans="1:3" ht="20.25" customHeight="1">
      <c r="A33" s="52" t="s">
        <v>460</v>
      </c>
      <c r="B33" s="39" t="s">
        <v>470</v>
      </c>
      <c r="C33" s="113">
        <f>C34</f>
        <v>722</v>
      </c>
    </row>
    <row r="34" spans="1:3" ht="14.25" customHeight="1">
      <c r="A34" s="58" t="s">
        <v>525</v>
      </c>
      <c r="B34" s="110" t="s">
        <v>531</v>
      </c>
      <c r="C34" s="114">
        <f>'прил 4'!G298</f>
        <v>722</v>
      </c>
    </row>
    <row r="35" spans="1:3" ht="15.75">
      <c r="A35" s="59" t="s">
        <v>432</v>
      </c>
      <c r="B35" s="32" t="s">
        <v>471</v>
      </c>
      <c r="C35" s="86">
        <f>SUM(C36:C39)</f>
        <v>538441.3</v>
      </c>
    </row>
    <row r="36" spans="1:3" ht="15.75">
      <c r="A36" s="53" t="s">
        <v>433</v>
      </c>
      <c r="B36" s="33" t="s">
        <v>408</v>
      </c>
      <c r="C36" s="87">
        <f>'прил 4'!G399</f>
        <v>143728.4</v>
      </c>
    </row>
    <row r="37" spans="1:3" ht="15.75">
      <c r="A37" s="53" t="s">
        <v>435</v>
      </c>
      <c r="B37" s="33" t="s">
        <v>410</v>
      </c>
      <c r="C37" s="87">
        <f>'прил 4'!G334+'прил 4'!G406+'прил 4'!G551</f>
        <v>337006.8</v>
      </c>
    </row>
    <row r="38" spans="1:3" ht="15.75" customHeight="1">
      <c r="A38" s="53" t="s">
        <v>440</v>
      </c>
      <c r="B38" s="33" t="s">
        <v>472</v>
      </c>
      <c r="C38" s="87">
        <f>'прил 4'!G433</f>
        <v>4215.8</v>
      </c>
    </row>
    <row r="39" spans="1:3" ht="20.25" customHeight="1">
      <c r="A39" s="60" t="s">
        <v>442</v>
      </c>
      <c r="B39" s="34" t="s">
        <v>441</v>
      </c>
      <c r="C39" s="88">
        <f>'прил 4'!G104+'прил 4'!G443</f>
        <v>53490.3</v>
      </c>
    </row>
    <row r="40" spans="1:3" ht="21.75" customHeight="1">
      <c r="A40" s="66" t="s">
        <v>403</v>
      </c>
      <c r="B40" s="36" t="s">
        <v>617</v>
      </c>
      <c r="C40" s="81">
        <f>SUM(C41:C42)</f>
        <v>62423.4</v>
      </c>
    </row>
    <row r="41" spans="1:3" ht="15" customHeight="1">
      <c r="A41" s="67" t="s">
        <v>445</v>
      </c>
      <c r="B41" s="37" t="s">
        <v>473</v>
      </c>
      <c r="C41" s="82">
        <f>'прил 4'!G115+'прил 4'!G556</f>
        <v>53700.7</v>
      </c>
    </row>
    <row r="42" spans="1:3" ht="24" customHeight="1">
      <c r="A42" s="70" t="s">
        <v>418</v>
      </c>
      <c r="B42" s="38" t="s">
        <v>610</v>
      </c>
      <c r="C42" s="85">
        <f>'прил 4'!G585</f>
        <v>8722.7</v>
      </c>
    </row>
    <row r="43" spans="1:3" ht="13.5" customHeight="1">
      <c r="A43" s="61" t="s">
        <v>425</v>
      </c>
      <c r="B43" s="36" t="s">
        <v>618</v>
      </c>
      <c r="C43" s="89">
        <f>SUM(C44:C44)</f>
        <v>3930.6</v>
      </c>
    </row>
    <row r="44" spans="1:3" ht="16.5" customHeight="1">
      <c r="A44" s="76" t="s">
        <v>605</v>
      </c>
      <c r="B44" s="38" t="s">
        <v>604</v>
      </c>
      <c r="C44" s="82">
        <f>'прил 4'!G120+'прил 4'!G505+'прил 4'!G600</f>
        <v>3930.6</v>
      </c>
    </row>
    <row r="45" spans="1:3" ht="15" customHeight="1">
      <c r="A45" s="79" t="s">
        <v>451</v>
      </c>
      <c r="B45" s="80" t="s">
        <v>474</v>
      </c>
      <c r="C45" s="90">
        <f>SUM(C46:C49)</f>
        <v>53322.9</v>
      </c>
    </row>
    <row r="46" spans="1:3" ht="15.75">
      <c r="A46" s="96" t="s">
        <v>453</v>
      </c>
      <c r="B46" s="97" t="s">
        <v>452</v>
      </c>
      <c r="C46" s="98">
        <f>'прил 4'!G128</f>
        <v>1025</v>
      </c>
    </row>
    <row r="47" spans="1:3" ht="13.5" customHeight="1">
      <c r="A47" s="67" t="s">
        <v>455</v>
      </c>
      <c r="B47" s="65" t="s">
        <v>454</v>
      </c>
      <c r="C47" s="87">
        <f>'прил 4'!G132+'прил 4'!G302+'прил 4'!G512</f>
        <v>4654.1</v>
      </c>
    </row>
    <row r="48" spans="1:3" ht="15" customHeight="1">
      <c r="A48" s="67" t="s">
        <v>457</v>
      </c>
      <c r="B48" s="64" t="s">
        <v>502</v>
      </c>
      <c r="C48" s="87">
        <f>'прил 4'!G134+'прил 4'!G195+'прил 4'!G516</f>
        <v>43807.8</v>
      </c>
    </row>
    <row r="49" spans="1:3" ht="15.75" customHeight="1">
      <c r="A49" s="67" t="s">
        <v>456</v>
      </c>
      <c r="B49" s="65" t="s">
        <v>597</v>
      </c>
      <c r="C49" s="91">
        <f>'прил 4'!G314</f>
        <v>3836</v>
      </c>
    </row>
    <row r="50" spans="1:3" ht="15.75" customHeight="1">
      <c r="A50" s="66" t="s">
        <v>599</v>
      </c>
      <c r="B50" s="68" t="s">
        <v>611</v>
      </c>
      <c r="C50" s="92">
        <f>SUM(C51:C53)</f>
        <v>52367.2</v>
      </c>
    </row>
    <row r="51" spans="1:3" ht="15.75" customHeight="1">
      <c r="A51" s="67" t="s">
        <v>609</v>
      </c>
      <c r="B51" s="65" t="s">
        <v>613</v>
      </c>
      <c r="C51" s="91">
        <f>'прил 4'!G138+'прил 4'!G340+'прил 4'!G528+'прил 4'!G535</f>
        <v>39576.7</v>
      </c>
    </row>
    <row r="52" spans="1:3" ht="15.75" customHeight="1">
      <c r="A52" s="67" t="s">
        <v>812</v>
      </c>
      <c r="B52" s="65" t="s">
        <v>813</v>
      </c>
      <c r="C52" s="91">
        <f>'прил 4'!G348</f>
        <v>8841.6</v>
      </c>
    </row>
    <row r="53" spans="1:3" ht="15.75" customHeight="1">
      <c r="A53" s="71" t="s">
        <v>598</v>
      </c>
      <c r="B53" s="77" t="s">
        <v>612</v>
      </c>
      <c r="C53" s="93">
        <f>'прил 4'!G354</f>
        <v>3948.9</v>
      </c>
    </row>
    <row r="54" spans="1:3" ht="15.75" customHeight="1">
      <c r="A54" s="72" t="s">
        <v>602</v>
      </c>
      <c r="B54" s="74" t="s">
        <v>614</v>
      </c>
      <c r="C54" s="94">
        <f>C55</f>
        <v>800</v>
      </c>
    </row>
    <row r="55" spans="1:3" ht="15.75" customHeight="1">
      <c r="A55" s="67" t="s">
        <v>603</v>
      </c>
      <c r="B55" s="64" t="s">
        <v>615</v>
      </c>
      <c r="C55" s="91">
        <f>'прил 4'!G145</f>
        <v>800</v>
      </c>
    </row>
    <row r="56" spans="1:3" ht="39.75" customHeight="1">
      <c r="A56" s="66" t="s">
        <v>606</v>
      </c>
      <c r="B56" s="75" t="s">
        <v>616</v>
      </c>
      <c r="C56" s="92">
        <f>C57</f>
        <v>2317</v>
      </c>
    </row>
    <row r="57" spans="1:3" ht="15.75" customHeight="1">
      <c r="A57" s="67" t="s">
        <v>607</v>
      </c>
      <c r="B57" s="73" t="s">
        <v>638</v>
      </c>
      <c r="C57" s="91">
        <f>'прил 4'!G172</f>
        <v>2317</v>
      </c>
    </row>
    <row r="58" spans="1:3" ht="20.25" customHeight="1">
      <c r="A58" s="163" t="s">
        <v>475</v>
      </c>
      <c r="B58" s="164"/>
      <c r="C58" s="90">
        <f>C10+C19+C22+C28+C33+C35+C40+C43+C45+C50+C54+C56</f>
        <v>1085806.4</v>
      </c>
    </row>
    <row r="59" spans="1:3" ht="18.75" customHeight="1">
      <c r="A59" s="15"/>
      <c r="B59" s="14"/>
      <c r="C59" s="103"/>
    </row>
    <row r="60" ht="12.75">
      <c r="C60" s="69"/>
    </row>
    <row r="63" ht="12.75">
      <c r="C63" s="23"/>
    </row>
  </sheetData>
  <sheetProtection/>
  <mergeCells count="2">
    <mergeCell ref="A5:C5"/>
    <mergeCell ref="A58:B58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77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28.25390625" style="0" customWidth="1"/>
    <col min="2" max="2" width="57.25390625" style="0" customWidth="1"/>
    <col min="3" max="3" width="19.75390625" style="0" customWidth="1"/>
  </cols>
  <sheetData>
    <row r="1" spans="1:3" ht="18" customHeight="1">
      <c r="A1" s="260"/>
      <c r="B1" s="261" t="s">
        <v>61</v>
      </c>
      <c r="C1" s="261"/>
    </row>
    <row r="2" spans="1:3" ht="18.75" customHeight="1">
      <c r="A2" s="1"/>
      <c r="B2" s="262" t="s">
        <v>62</v>
      </c>
      <c r="C2" s="262"/>
    </row>
    <row r="3" spans="1:3" ht="15" customHeight="1">
      <c r="A3" s="1"/>
      <c r="B3" s="262" t="s">
        <v>896</v>
      </c>
      <c r="C3" s="262"/>
    </row>
    <row r="4" spans="2:3" ht="15" customHeight="1">
      <c r="B4" s="262" t="s">
        <v>63</v>
      </c>
      <c r="C4" s="262"/>
    </row>
    <row r="5" spans="2:3" ht="15" customHeight="1">
      <c r="B5" s="263"/>
      <c r="C5" s="263"/>
    </row>
    <row r="6" spans="1:3" ht="15.75" customHeight="1">
      <c r="A6" s="264" t="s">
        <v>64</v>
      </c>
      <c r="B6" s="264"/>
      <c r="C6" s="264"/>
    </row>
    <row r="7" spans="1:3" ht="15.75">
      <c r="A7" s="264" t="s">
        <v>65</v>
      </c>
      <c r="B7" s="264"/>
      <c r="C7" s="264"/>
    </row>
    <row r="8" spans="2:3" ht="15">
      <c r="B8" s="265"/>
      <c r="C8" s="263" t="s">
        <v>66</v>
      </c>
    </row>
    <row r="9" spans="1:3" ht="48" customHeight="1">
      <c r="A9" s="266"/>
      <c r="B9" s="267" t="s">
        <v>392</v>
      </c>
      <c r="C9" s="268" t="s">
        <v>901</v>
      </c>
    </row>
    <row r="10" spans="1:3" ht="29.25" customHeight="1">
      <c r="A10" s="269" t="s">
        <v>67</v>
      </c>
      <c r="B10" s="270" t="s">
        <v>68</v>
      </c>
      <c r="C10" s="271">
        <f>C11+C13</f>
        <v>49402</v>
      </c>
    </row>
    <row r="11" spans="1:3" ht="18.75" customHeight="1">
      <c r="A11" s="272" t="s">
        <v>69</v>
      </c>
      <c r="B11" s="273" t="s">
        <v>70</v>
      </c>
      <c r="C11" s="274">
        <f>C12</f>
        <v>110297</v>
      </c>
    </row>
    <row r="12" spans="1:3" ht="31.5" customHeight="1">
      <c r="A12" s="272" t="s">
        <v>71</v>
      </c>
      <c r="B12" s="275" t="s">
        <v>72</v>
      </c>
      <c r="C12" s="276">
        <v>110297</v>
      </c>
    </row>
    <row r="13" spans="1:3" ht="34.5" customHeight="1">
      <c r="A13" s="272" t="s">
        <v>73</v>
      </c>
      <c r="B13" s="273" t="s">
        <v>74</v>
      </c>
      <c r="C13" s="274">
        <f>C14</f>
        <v>-60895</v>
      </c>
    </row>
    <row r="14" spans="1:3" ht="48.75" customHeight="1">
      <c r="A14" s="272" t="s">
        <v>75</v>
      </c>
      <c r="B14" s="275" t="s">
        <v>76</v>
      </c>
      <c r="C14" s="274">
        <v>-60895</v>
      </c>
    </row>
    <row r="15" spans="1:3" ht="33.75" customHeight="1">
      <c r="A15" s="269" t="s">
        <v>77</v>
      </c>
      <c r="B15" s="270" t="s">
        <v>78</v>
      </c>
      <c r="C15" s="271">
        <f>C16+C18</f>
        <v>-10000</v>
      </c>
    </row>
    <row r="16" spans="1:3" ht="47.25" customHeight="1">
      <c r="A16" s="272" t="s">
        <v>79</v>
      </c>
      <c r="B16" s="273" t="s">
        <v>80</v>
      </c>
      <c r="C16" s="274">
        <f>C17</f>
        <v>0</v>
      </c>
    </row>
    <row r="17" spans="1:3" ht="60" customHeight="1">
      <c r="A17" s="272" t="s">
        <v>81</v>
      </c>
      <c r="B17" s="275" t="s">
        <v>82</v>
      </c>
      <c r="C17" s="274">
        <v>0</v>
      </c>
    </row>
    <row r="18" spans="1:3" ht="52.5" customHeight="1">
      <c r="A18" s="272" t="s">
        <v>83</v>
      </c>
      <c r="B18" s="273" t="s">
        <v>84</v>
      </c>
      <c r="C18" s="274">
        <f>C19</f>
        <v>-10000</v>
      </c>
    </row>
    <row r="19" spans="1:3" ht="63.75" customHeight="1">
      <c r="A19" s="272" t="s">
        <v>85</v>
      </c>
      <c r="B19" s="275" t="s">
        <v>86</v>
      </c>
      <c r="C19" s="274">
        <v>-10000</v>
      </c>
    </row>
    <row r="20" spans="1:3" ht="28.5">
      <c r="A20" s="269" t="s">
        <v>87</v>
      </c>
      <c r="B20" s="270" t="s">
        <v>88</v>
      </c>
      <c r="C20" s="271">
        <f>C25-C21</f>
        <v>55236.09999999986</v>
      </c>
    </row>
    <row r="21" spans="1:3" ht="15.75">
      <c r="A21" s="269" t="s">
        <v>89</v>
      </c>
      <c r="B21" s="270" t="s">
        <v>90</v>
      </c>
      <c r="C21" s="271">
        <f>C22</f>
        <v>1101525.3</v>
      </c>
    </row>
    <row r="22" spans="1:3" ht="15.75">
      <c r="A22" s="272" t="s">
        <v>91</v>
      </c>
      <c r="B22" s="273" t="s">
        <v>92</v>
      </c>
      <c r="C22" s="274">
        <f>C23</f>
        <v>1101525.3</v>
      </c>
    </row>
    <row r="23" spans="1:3" ht="15.75">
      <c r="A23" s="272" t="s">
        <v>93</v>
      </c>
      <c r="B23" s="277" t="s">
        <v>94</v>
      </c>
      <c r="C23" s="274">
        <f>C24</f>
        <v>1101525.3</v>
      </c>
    </row>
    <row r="24" spans="1:3" ht="30">
      <c r="A24" s="272" t="s">
        <v>95</v>
      </c>
      <c r="B24" s="278" t="s">
        <v>96</v>
      </c>
      <c r="C24" s="274">
        <f>991228.3+110297</f>
        <v>1101525.3</v>
      </c>
    </row>
    <row r="25" spans="1:3" ht="15.75">
      <c r="A25" s="269" t="s">
        <v>89</v>
      </c>
      <c r="B25" s="270" t="s">
        <v>97</v>
      </c>
      <c r="C25" s="271">
        <f>C26</f>
        <v>1156761.4</v>
      </c>
    </row>
    <row r="26" spans="1:3" ht="15.75">
      <c r="A26" s="272" t="s">
        <v>98</v>
      </c>
      <c r="B26" s="273" t="s">
        <v>99</v>
      </c>
      <c r="C26" s="274">
        <f>C27</f>
        <v>1156761.4</v>
      </c>
    </row>
    <row r="27" spans="1:3" ht="15.75">
      <c r="A27" s="272" t="s">
        <v>100</v>
      </c>
      <c r="B27" s="273" t="s">
        <v>101</v>
      </c>
      <c r="C27" s="274">
        <f>C28</f>
        <v>1156761.4</v>
      </c>
    </row>
    <row r="28" spans="1:3" ht="30">
      <c r="A28" s="272" t="s">
        <v>102</v>
      </c>
      <c r="B28" s="278" t="s">
        <v>103</v>
      </c>
      <c r="C28" s="274">
        <f>1085866.4+60895+10000</f>
        <v>1156761.4</v>
      </c>
    </row>
    <row r="29" spans="1:3" ht="21.75" customHeight="1">
      <c r="A29" s="279" t="s">
        <v>104</v>
      </c>
      <c r="B29" s="280"/>
      <c r="C29" s="271">
        <f>C10+C20+C15</f>
        <v>94638.09999999986</v>
      </c>
    </row>
  </sheetData>
  <sheetProtection/>
  <mergeCells count="7">
    <mergeCell ref="A29:B29"/>
    <mergeCell ref="B1:C1"/>
    <mergeCell ref="B2:C2"/>
    <mergeCell ref="B3:C3"/>
    <mergeCell ref="B4:C4"/>
    <mergeCell ref="A6:C6"/>
    <mergeCell ref="A7:C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6"/>
  <sheetViews>
    <sheetView zoomScalePageLayoutView="0" workbookViewId="0" topLeftCell="A2">
      <selection activeCell="A17" sqref="A17"/>
    </sheetView>
  </sheetViews>
  <sheetFormatPr defaultColWidth="9.00390625" defaultRowHeight="12.75"/>
  <cols>
    <col min="1" max="1" width="50.00390625" style="7" customWidth="1"/>
    <col min="2" max="2" width="7.00390625" style="7" customWidth="1"/>
    <col min="3" max="4" width="7.25390625" style="7" customWidth="1"/>
    <col min="5" max="5" width="11.125" style="7" customWidth="1"/>
    <col min="6" max="6" width="9.625" style="17" customWidth="1"/>
    <col min="7" max="7" width="12.875" style="7" customWidth="1"/>
    <col min="8" max="8" width="12.625" style="7" customWidth="1"/>
    <col min="9" max="16384" width="9.125" style="7" customWidth="1"/>
  </cols>
  <sheetData>
    <row r="1" spans="4:7" ht="15.75" customHeight="1" hidden="1">
      <c r="D1" s="165"/>
      <c r="E1" s="165"/>
      <c r="F1" s="165"/>
      <c r="G1" s="165"/>
    </row>
    <row r="2" spans="4:7" ht="15">
      <c r="D2" s="169" t="s">
        <v>496</v>
      </c>
      <c r="E2" s="169"/>
      <c r="F2" s="169"/>
      <c r="G2" s="169"/>
    </row>
    <row r="3" spans="4:7" ht="30" customHeight="1">
      <c r="D3" s="168" t="s">
        <v>497</v>
      </c>
      <c r="E3" s="168"/>
      <c r="F3" s="168"/>
      <c r="G3" s="168"/>
    </row>
    <row r="4" spans="4:7" ht="15" customHeight="1">
      <c r="D4" s="168" t="s">
        <v>892</v>
      </c>
      <c r="E4" s="168"/>
      <c r="F4" s="168"/>
      <c r="G4" s="168"/>
    </row>
    <row r="6" spans="1:7" ht="23.25" customHeight="1">
      <c r="A6" s="166" t="s">
        <v>725</v>
      </c>
      <c r="B6" s="166"/>
      <c r="C6" s="166"/>
      <c r="D6" s="166"/>
      <c r="E6" s="166"/>
      <c r="F6" s="166"/>
      <c r="G6" s="166"/>
    </row>
    <row r="7" spans="1:7" ht="15" customHeight="1">
      <c r="A7" s="167"/>
      <c r="B7" s="167"/>
      <c r="C7" s="167"/>
      <c r="D7" s="167"/>
      <c r="E7" s="167"/>
      <c r="F7" s="167"/>
      <c r="G7" s="167"/>
    </row>
    <row r="8" ht="15">
      <c r="G8" s="17" t="s">
        <v>464</v>
      </c>
    </row>
    <row r="9" spans="1:7" ht="42.75">
      <c r="A9" s="2" t="s">
        <v>392</v>
      </c>
      <c r="B9" s="2" t="s">
        <v>393</v>
      </c>
      <c r="C9" s="2" t="s">
        <v>575</v>
      </c>
      <c r="D9" s="2" t="s">
        <v>394</v>
      </c>
      <c r="E9" s="2" t="s">
        <v>395</v>
      </c>
      <c r="F9" s="120" t="s">
        <v>396</v>
      </c>
      <c r="G9" s="2" t="s">
        <v>666</v>
      </c>
    </row>
    <row r="10" spans="1:7" ht="15" customHeight="1" hidden="1">
      <c r="A10" s="2"/>
      <c r="B10" s="2"/>
      <c r="C10" s="2"/>
      <c r="D10" s="2"/>
      <c r="E10" s="2"/>
      <c r="F10" s="120"/>
      <c r="G10" s="2"/>
    </row>
    <row r="11" spans="1:7" ht="15" customHeight="1">
      <c r="A11" s="134">
        <v>1</v>
      </c>
      <c r="B11" s="134">
        <v>2</v>
      </c>
      <c r="C11" s="134">
        <v>3</v>
      </c>
      <c r="D11" s="134">
        <v>4</v>
      </c>
      <c r="E11" s="134">
        <v>5</v>
      </c>
      <c r="F11" s="134">
        <v>6</v>
      </c>
      <c r="G11" s="134">
        <v>7</v>
      </c>
    </row>
    <row r="12" spans="1:10" ht="29.25" customHeight="1">
      <c r="A12" s="24" t="s">
        <v>485</v>
      </c>
      <c r="B12" s="5" t="s">
        <v>397</v>
      </c>
      <c r="C12" s="6"/>
      <c r="D12" s="6"/>
      <c r="E12" s="6"/>
      <c r="F12" s="115"/>
      <c r="G12" s="48">
        <f>G13</f>
        <v>4714</v>
      </c>
      <c r="H12" s="153"/>
      <c r="J12" s="47"/>
    </row>
    <row r="13" spans="1:7" ht="15.75" customHeight="1">
      <c r="A13" s="95" t="s">
        <v>414</v>
      </c>
      <c r="B13" s="4" t="s">
        <v>397</v>
      </c>
      <c r="C13" s="4" t="s">
        <v>416</v>
      </c>
      <c r="D13" s="4"/>
      <c r="E13" s="4"/>
      <c r="F13" s="99"/>
      <c r="G13" s="44">
        <f>G14</f>
        <v>4714</v>
      </c>
    </row>
    <row r="14" spans="1:7" ht="63" customHeight="1">
      <c r="A14" s="106" t="s">
        <v>498</v>
      </c>
      <c r="B14" s="4" t="s">
        <v>397</v>
      </c>
      <c r="C14" s="4" t="s">
        <v>416</v>
      </c>
      <c r="D14" s="4" t="s">
        <v>417</v>
      </c>
      <c r="E14" s="4"/>
      <c r="F14" s="99"/>
      <c r="G14" s="44">
        <f>G15</f>
        <v>4714</v>
      </c>
    </row>
    <row r="15" spans="1:7" ht="32.25" customHeight="1">
      <c r="A15" s="106" t="s">
        <v>652</v>
      </c>
      <c r="B15" s="4" t="s">
        <v>397</v>
      </c>
      <c r="C15" s="4" t="s">
        <v>416</v>
      </c>
      <c r="D15" s="4" t="s">
        <v>417</v>
      </c>
      <c r="E15" s="4" t="s">
        <v>504</v>
      </c>
      <c r="F15" s="99"/>
      <c r="G15" s="44">
        <f>G16+G23</f>
        <v>4714</v>
      </c>
    </row>
    <row r="16" spans="1:7" ht="15">
      <c r="A16" s="106" t="s">
        <v>415</v>
      </c>
      <c r="B16" s="4" t="s">
        <v>397</v>
      </c>
      <c r="C16" s="4" t="s">
        <v>416</v>
      </c>
      <c r="D16" s="4" t="s">
        <v>417</v>
      </c>
      <c r="E16" s="4" t="s">
        <v>505</v>
      </c>
      <c r="F16" s="99"/>
      <c r="G16" s="44">
        <f>SUM(G17:G22)</f>
        <v>3749</v>
      </c>
    </row>
    <row r="17" spans="1:7" ht="15">
      <c r="A17" s="124" t="s">
        <v>641</v>
      </c>
      <c r="B17" s="4" t="s">
        <v>397</v>
      </c>
      <c r="C17" s="4" t="s">
        <v>416</v>
      </c>
      <c r="D17" s="4" t="s">
        <v>417</v>
      </c>
      <c r="E17" s="4" t="s">
        <v>505</v>
      </c>
      <c r="F17" s="135" t="s">
        <v>714</v>
      </c>
      <c r="G17" s="44">
        <f>2301+34-1</f>
        <v>2334</v>
      </c>
    </row>
    <row r="18" spans="1:7" ht="30">
      <c r="A18" s="124" t="s">
        <v>642</v>
      </c>
      <c r="B18" s="4" t="s">
        <v>397</v>
      </c>
      <c r="C18" s="4" t="s">
        <v>416</v>
      </c>
      <c r="D18" s="4" t="s">
        <v>417</v>
      </c>
      <c r="E18" s="4" t="s">
        <v>505</v>
      </c>
      <c r="F18" s="135" t="s">
        <v>729</v>
      </c>
      <c r="G18" s="44">
        <v>1</v>
      </c>
    </row>
    <row r="19" spans="1:7" ht="30">
      <c r="A19" s="124" t="s">
        <v>643</v>
      </c>
      <c r="B19" s="4" t="s">
        <v>397</v>
      </c>
      <c r="C19" s="4" t="s">
        <v>416</v>
      </c>
      <c r="D19" s="4" t="s">
        <v>417</v>
      </c>
      <c r="E19" s="4" t="s">
        <v>505</v>
      </c>
      <c r="F19" s="135" t="s">
        <v>647</v>
      </c>
      <c r="G19" s="44">
        <v>170</v>
      </c>
    </row>
    <row r="20" spans="1:7" ht="30">
      <c r="A20" s="95" t="s">
        <v>663</v>
      </c>
      <c r="B20" s="4" t="s">
        <v>397</v>
      </c>
      <c r="C20" s="4" t="s">
        <v>416</v>
      </c>
      <c r="D20" s="4" t="s">
        <v>417</v>
      </c>
      <c r="E20" s="4" t="s">
        <v>505</v>
      </c>
      <c r="F20" s="135" t="s">
        <v>648</v>
      </c>
      <c r="G20" s="49">
        <f>814+400</f>
        <v>1214</v>
      </c>
    </row>
    <row r="21" spans="1:7" ht="30">
      <c r="A21" s="124" t="s">
        <v>645</v>
      </c>
      <c r="B21" s="4" t="s">
        <v>397</v>
      </c>
      <c r="C21" s="4" t="s">
        <v>416</v>
      </c>
      <c r="D21" s="4" t="s">
        <v>417</v>
      </c>
      <c r="E21" s="4" t="s">
        <v>505</v>
      </c>
      <c r="F21" s="135" t="s">
        <v>649</v>
      </c>
      <c r="G21" s="49">
        <v>20</v>
      </c>
    </row>
    <row r="22" spans="1:7" ht="30">
      <c r="A22" s="124" t="s">
        <v>646</v>
      </c>
      <c r="B22" s="4" t="s">
        <v>397</v>
      </c>
      <c r="C22" s="4" t="s">
        <v>416</v>
      </c>
      <c r="D22" s="4" t="s">
        <v>417</v>
      </c>
      <c r="E22" s="4" t="s">
        <v>505</v>
      </c>
      <c r="F22" s="135" t="s">
        <v>650</v>
      </c>
      <c r="G22" s="49">
        <v>10</v>
      </c>
    </row>
    <row r="23" spans="1:7" ht="34.5" customHeight="1">
      <c r="A23" s="95" t="s">
        <v>491</v>
      </c>
      <c r="B23" s="4" t="s">
        <v>397</v>
      </c>
      <c r="C23" s="4" t="s">
        <v>416</v>
      </c>
      <c r="D23" s="4" t="s">
        <v>417</v>
      </c>
      <c r="E23" s="4" t="s">
        <v>660</v>
      </c>
      <c r="F23" s="99"/>
      <c r="G23" s="44">
        <f>G24</f>
        <v>965</v>
      </c>
    </row>
    <row r="24" spans="1:7" ht="18.75" customHeight="1">
      <c r="A24" s="124" t="s">
        <v>641</v>
      </c>
      <c r="B24" s="4" t="s">
        <v>397</v>
      </c>
      <c r="C24" s="4" t="s">
        <v>416</v>
      </c>
      <c r="D24" s="4" t="s">
        <v>417</v>
      </c>
      <c r="E24" s="4" t="s">
        <v>660</v>
      </c>
      <c r="F24" s="135" t="s">
        <v>714</v>
      </c>
      <c r="G24" s="44">
        <f>954+11</f>
        <v>965</v>
      </c>
    </row>
    <row r="25" spans="1:10" ht="17.25" customHeight="1">
      <c r="A25" s="125" t="s">
        <v>494</v>
      </c>
      <c r="B25" s="5" t="s">
        <v>399</v>
      </c>
      <c r="C25" s="6"/>
      <c r="D25" s="6"/>
      <c r="E25" s="6"/>
      <c r="F25" s="115"/>
      <c r="G25" s="48">
        <f>G26+G71+G77+G103+G120+G127+G144+G114+G137+G96</f>
        <v>159171.7</v>
      </c>
      <c r="H25" s="153"/>
      <c r="J25" s="47"/>
    </row>
    <row r="26" spans="1:7" ht="15">
      <c r="A26" s="95" t="s">
        <v>414</v>
      </c>
      <c r="B26" s="4" t="s">
        <v>399</v>
      </c>
      <c r="C26" s="4" t="s">
        <v>416</v>
      </c>
      <c r="D26" s="4"/>
      <c r="E26" s="4"/>
      <c r="F26" s="99"/>
      <c r="G26" s="44">
        <f>G27+G31+G42+G46+G50+G54</f>
        <v>68993.8</v>
      </c>
    </row>
    <row r="27" spans="1:7" ht="49.5" customHeight="1">
      <c r="A27" s="95" t="s">
        <v>582</v>
      </c>
      <c r="B27" s="4" t="s">
        <v>399</v>
      </c>
      <c r="C27" s="4" t="s">
        <v>416</v>
      </c>
      <c r="D27" s="4" t="s">
        <v>420</v>
      </c>
      <c r="E27" s="4"/>
      <c r="F27" s="99"/>
      <c r="G27" s="44">
        <f>G29</f>
        <v>1053</v>
      </c>
    </row>
    <row r="28" spans="1:7" ht="33" customHeight="1">
      <c r="A28" s="106" t="s">
        <v>652</v>
      </c>
      <c r="B28" s="4" t="s">
        <v>399</v>
      </c>
      <c r="C28" s="4" t="s">
        <v>416</v>
      </c>
      <c r="D28" s="4" t="s">
        <v>420</v>
      </c>
      <c r="E28" s="4" t="s">
        <v>504</v>
      </c>
      <c r="F28" s="99"/>
      <c r="G28" s="44">
        <f>G29</f>
        <v>1053</v>
      </c>
    </row>
    <row r="29" spans="1:7" ht="15">
      <c r="A29" s="106" t="s">
        <v>492</v>
      </c>
      <c r="B29" s="4" t="s">
        <v>399</v>
      </c>
      <c r="C29" s="4" t="s">
        <v>416</v>
      </c>
      <c r="D29" s="4" t="s">
        <v>420</v>
      </c>
      <c r="E29" s="4" t="s">
        <v>661</v>
      </c>
      <c r="F29" s="99"/>
      <c r="G29" s="44">
        <f>G30</f>
        <v>1053</v>
      </c>
    </row>
    <row r="30" spans="1:7" ht="15">
      <c r="A30" s="124" t="s">
        <v>641</v>
      </c>
      <c r="B30" s="4" t="s">
        <v>399</v>
      </c>
      <c r="C30" s="4" t="s">
        <v>416</v>
      </c>
      <c r="D30" s="4" t="s">
        <v>420</v>
      </c>
      <c r="E30" s="4" t="s">
        <v>661</v>
      </c>
      <c r="F30" s="135" t="s">
        <v>714</v>
      </c>
      <c r="G30" s="44">
        <v>1053</v>
      </c>
    </row>
    <row r="31" spans="1:10" ht="63.75" customHeight="1">
      <c r="A31" s="106" t="s">
        <v>499</v>
      </c>
      <c r="B31" s="4" t="s">
        <v>399</v>
      </c>
      <c r="C31" s="4" t="s">
        <v>416</v>
      </c>
      <c r="D31" s="4" t="s">
        <v>419</v>
      </c>
      <c r="E31" s="4"/>
      <c r="F31" s="99"/>
      <c r="G31" s="44">
        <f>G33+G40</f>
        <v>48494.6</v>
      </c>
      <c r="J31" s="47"/>
    </row>
    <row r="32" spans="1:7" ht="38.25" customHeight="1">
      <c r="A32" s="106" t="s">
        <v>652</v>
      </c>
      <c r="B32" s="4" t="s">
        <v>399</v>
      </c>
      <c r="C32" s="4" t="s">
        <v>416</v>
      </c>
      <c r="D32" s="4" t="s">
        <v>419</v>
      </c>
      <c r="E32" s="4" t="s">
        <v>504</v>
      </c>
      <c r="F32" s="99"/>
      <c r="G32" s="44">
        <f>G33</f>
        <v>48482.2</v>
      </c>
    </row>
    <row r="33" spans="1:7" ht="15">
      <c r="A33" s="106" t="s">
        <v>415</v>
      </c>
      <c r="B33" s="4" t="s">
        <v>399</v>
      </c>
      <c r="C33" s="4" t="s">
        <v>416</v>
      </c>
      <c r="D33" s="4" t="s">
        <v>419</v>
      </c>
      <c r="E33" s="4" t="s">
        <v>505</v>
      </c>
      <c r="F33" s="99"/>
      <c r="G33" s="44">
        <f>SUM(G34:G39)</f>
        <v>48482.2</v>
      </c>
    </row>
    <row r="34" spans="1:7" ht="24.75" customHeight="1">
      <c r="A34" s="124" t="s">
        <v>641</v>
      </c>
      <c r="B34" s="4" t="s">
        <v>399</v>
      </c>
      <c r="C34" s="4" t="s">
        <v>416</v>
      </c>
      <c r="D34" s="4" t="s">
        <v>419</v>
      </c>
      <c r="E34" s="4" t="s">
        <v>505</v>
      </c>
      <c r="F34" s="135" t="s">
        <v>714</v>
      </c>
      <c r="G34" s="44">
        <f>30387+1899.2</f>
        <v>32286.2</v>
      </c>
    </row>
    <row r="35" spans="1:7" ht="33" customHeight="1">
      <c r="A35" s="124" t="s">
        <v>642</v>
      </c>
      <c r="B35" s="4" t="s">
        <v>399</v>
      </c>
      <c r="C35" s="4" t="s">
        <v>416</v>
      </c>
      <c r="D35" s="4" t="s">
        <v>419</v>
      </c>
      <c r="E35" s="4" t="s">
        <v>505</v>
      </c>
      <c r="F35" s="135" t="s">
        <v>729</v>
      </c>
      <c r="G35" s="44">
        <v>50</v>
      </c>
    </row>
    <row r="36" spans="1:7" ht="32.25" customHeight="1">
      <c r="A36" s="124" t="s">
        <v>643</v>
      </c>
      <c r="B36" s="4" t="s">
        <v>399</v>
      </c>
      <c r="C36" s="4" t="s">
        <v>416</v>
      </c>
      <c r="D36" s="4" t="s">
        <v>419</v>
      </c>
      <c r="E36" s="4" t="s">
        <v>505</v>
      </c>
      <c r="F36" s="135" t="s">
        <v>647</v>
      </c>
      <c r="G36" s="44">
        <f>1605+300+300</f>
        <v>2205</v>
      </c>
    </row>
    <row r="37" spans="1:7" ht="32.25" customHeight="1">
      <c r="A37" s="95" t="s">
        <v>663</v>
      </c>
      <c r="B37" s="4" t="s">
        <v>399</v>
      </c>
      <c r="C37" s="4" t="s">
        <v>416</v>
      </c>
      <c r="D37" s="4" t="s">
        <v>419</v>
      </c>
      <c r="E37" s="4" t="s">
        <v>505</v>
      </c>
      <c r="F37" s="135" t="s">
        <v>648</v>
      </c>
      <c r="G37" s="44">
        <f>11634+2390+100-300-31</f>
        <v>13793</v>
      </c>
    </row>
    <row r="38" spans="1:7" ht="32.25" customHeight="1">
      <c r="A38" s="124" t="s">
        <v>645</v>
      </c>
      <c r="B38" s="4" t="s">
        <v>399</v>
      </c>
      <c r="C38" s="4" t="s">
        <v>416</v>
      </c>
      <c r="D38" s="4" t="s">
        <v>419</v>
      </c>
      <c r="E38" s="4" t="s">
        <v>505</v>
      </c>
      <c r="F38" s="135" t="s">
        <v>649</v>
      </c>
      <c r="G38" s="44">
        <v>106</v>
      </c>
    </row>
    <row r="39" spans="1:7" ht="32.25" customHeight="1">
      <c r="A39" s="124" t="s">
        <v>646</v>
      </c>
      <c r="B39" s="4" t="s">
        <v>399</v>
      </c>
      <c r="C39" s="4" t="s">
        <v>416</v>
      </c>
      <c r="D39" s="4" t="s">
        <v>419</v>
      </c>
      <c r="E39" s="4" t="s">
        <v>505</v>
      </c>
      <c r="F39" s="135" t="s">
        <v>650</v>
      </c>
      <c r="G39" s="44">
        <v>42</v>
      </c>
    </row>
    <row r="40" spans="1:7" ht="18.75" customHeight="1">
      <c r="A40" s="124" t="s">
        <v>534</v>
      </c>
      <c r="B40" s="4" t="s">
        <v>399</v>
      </c>
      <c r="C40" s="4" t="s">
        <v>416</v>
      </c>
      <c r="D40" s="4" t="s">
        <v>419</v>
      </c>
      <c r="E40" s="4" t="s">
        <v>509</v>
      </c>
      <c r="F40" s="135"/>
      <c r="G40" s="44">
        <f>G41</f>
        <v>12.4</v>
      </c>
    </row>
    <row r="41" spans="1:7" ht="23.25" customHeight="1">
      <c r="A41" s="124" t="s">
        <v>662</v>
      </c>
      <c r="B41" s="4" t="s">
        <v>399</v>
      </c>
      <c r="C41" s="4" t="s">
        <v>416</v>
      </c>
      <c r="D41" s="4" t="s">
        <v>419</v>
      </c>
      <c r="E41" s="4" t="s">
        <v>509</v>
      </c>
      <c r="F41" s="135" t="s">
        <v>654</v>
      </c>
      <c r="G41" s="44">
        <f>0.5+11.9</f>
        <v>12.4</v>
      </c>
    </row>
    <row r="42" spans="1:7" ht="18.75" customHeight="1">
      <c r="A42" s="95" t="s">
        <v>679</v>
      </c>
      <c r="B42" s="4" t="s">
        <v>399</v>
      </c>
      <c r="C42" s="4" t="s">
        <v>416</v>
      </c>
      <c r="D42" s="4" t="s">
        <v>680</v>
      </c>
      <c r="E42" s="4"/>
      <c r="F42" s="135"/>
      <c r="G42" s="44">
        <f>G43</f>
        <v>22.6</v>
      </c>
    </row>
    <row r="43" spans="1:7" ht="32.25" customHeight="1">
      <c r="A43" s="95" t="s">
        <v>652</v>
      </c>
      <c r="B43" s="4" t="s">
        <v>399</v>
      </c>
      <c r="C43" s="4" t="s">
        <v>416</v>
      </c>
      <c r="D43" s="4" t="s">
        <v>680</v>
      </c>
      <c r="E43" s="4" t="s">
        <v>681</v>
      </c>
      <c r="F43" s="135"/>
      <c r="G43" s="44">
        <f>G44</f>
        <v>22.6</v>
      </c>
    </row>
    <row r="44" spans="1:7" ht="45">
      <c r="A44" s="95" t="s">
        <v>682</v>
      </c>
      <c r="B44" s="4" t="s">
        <v>399</v>
      </c>
      <c r="C44" s="4" t="s">
        <v>416</v>
      </c>
      <c r="D44" s="4" t="s">
        <v>680</v>
      </c>
      <c r="E44" s="4" t="s">
        <v>683</v>
      </c>
      <c r="F44" s="135"/>
      <c r="G44" s="44">
        <f>G45</f>
        <v>22.6</v>
      </c>
    </row>
    <row r="45" spans="1:7" ht="32.25" customHeight="1">
      <c r="A45" s="95" t="s">
        <v>663</v>
      </c>
      <c r="B45" s="4" t="s">
        <v>399</v>
      </c>
      <c r="C45" s="4" t="s">
        <v>416</v>
      </c>
      <c r="D45" s="4" t="s">
        <v>680</v>
      </c>
      <c r="E45" s="4" t="s">
        <v>683</v>
      </c>
      <c r="F45" s="135" t="s">
        <v>648</v>
      </c>
      <c r="G45" s="44">
        <v>22.6</v>
      </c>
    </row>
    <row r="46" spans="1:7" ht="23.25" customHeight="1">
      <c r="A46" s="124" t="s">
        <v>651</v>
      </c>
      <c r="B46" s="4" t="s">
        <v>399</v>
      </c>
      <c r="C46" s="4" t="s">
        <v>416</v>
      </c>
      <c r="D46" s="4" t="s">
        <v>421</v>
      </c>
      <c r="E46" s="4"/>
      <c r="F46" s="135"/>
      <c r="G46" s="44">
        <f>G47</f>
        <v>4649</v>
      </c>
    </row>
    <row r="47" spans="1:7" ht="21" customHeight="1">
      <c r="A47" s="106" t="s">
        <v>677</v>
      </c>
      <c r="B47" s="4" t="s">
        <v>399</v>
      </c>
      <c r="C47" s="4" t="s">
        <v>416</v>
      </c>
      <c r="D47" s="4" t="s">
        <v>421</v>
      </c>
      <c r="E47" s="4" t="s">
        <v>678</v>
      </c>
      <c r="F47" s="135"/>
      <c r="G47" s="44">
        <f>G48</f>
        <v>4649</v>
      </c>
    </row>
    <row r="48" spans="1:7" ht="30" customHeight="1">
      <c r="A48" s="106" t="s">
        <v>890</v>
      </c>
      <c r="B48" s="4" t="s">
        <v>399</v>
      </c>
      <c r="C48" s="4" t="s">
        <v>416</v>
      </c>
      <c r="D48" s="4" t="s">
        <v>421</v>
      </c>
      <c r="E48" s="4" t="s">
        <v>857</v>
      </c>
      <c r="F48" s="135"/>
      <c r="G48" s="44">
        <f>G49</f>
        <v>4649</v>
      </c>
    </row>
    <row r="49" spans="1:7" ht="32.25" customHeight="1">
      <c r="A49" s="95" t="s">
        <v>663</v>
      </c>
      <c r="B49" s="4" t="s">
        <v>399</v>
      </c>
      <c r="C49" s="4" t="s">
        <v>416</v>
      </c>
      <c r="D49" s="4" t="s">
        <v>421</v>
      </c>
      <c r="E49" s="4" t="s">
        <v>857</v>
      </c>
      <c r="F49" s="99" t="s">
        <v>648</v>
      </c>
      <c r="G49" s="44">
        <v>4649</v>
      </c>
    </row>
    <row r="50" spans="1:7" ht="15">
      <c r="A50" s="95" t="s">
        <v>462</v>
      </c>
      <c r="B50" s="4" t="s">
        <v>399</v>
      </c>
      <c r="C50" s="4" t="s">
        <v>416</v>
      </c>
      <c r="D50" s="4" t="s">
        <v>526</v>
      </c>
      <c r="E50" s="4"/>
      <c r="F50" s="99"/>
      <c r="G50" s="44">
        <f>G51</f>
        <v>3487.6</v>
      </c>
    </row>
    <row r="51" spans="1:7" ht="15">
      <c r="A51" s="95" t="s">
        <v>462</v>
      </c>
      <c r="B51" s="4" t="s">
        <v>399</v>
      </c>
      <c r="C51" s="4" t="s">
        <v>416</v>
      </c>
      <c r="D51" s="4" t="s">
        <v>526</v>
      </c>
      <c r="E51" s="4" t="s">
        <v>422</v>
      </c>
      <c r="F51" s="99"/>
      <c r="G51" s="44">
        <f>G52</f>
        <v>3487.6</v>
      </c>
    </row>
    <row r="52" spans="1:7" ht="15">
      <c r="A52" s="95" t="s">
        <v>534</v>
      </c>
      <c r="B52" s="4" t="s">
        <v>399</v>
      </c>
      <c r="C52" s="4" t="s">
        <v>416</v>
      </c>
      <c r="D52" s="4" t="s">
        <v>526</v>
      </c>
      <c r="E52" s="4" t="s">
        <v>509</v>
      </c>
      <c r="F52" s="99"/>
      <c r="G52" s="44">
        <f>G53</f>
        <v>3487.6</v>
      </c>
    </row>
    <row r="53" spans="1:7" ht="15">
      <c r="A53" s="95" t="s">
        <v>662</v>
      </c>
      <c r="B53" s="4" t="s">
        <v>399</v>
      </c>
      <c r="C53" s="4" t="s">
        <v>416</v>
      </c>
      <c r="D53" s="4" t="s">
        <v>526</v>
      </c>
      <c r="E53" s="4" t="s">
        <v>509</v>
      </c>
      <c r="F53" s="99" t="s">
        <v>654</v>
      </c>
      <c r="G53" s="44">
        <f>3500-0.5-11.9</f>
        <v>3487.6</v>
      </c>
    </row>
    <row r="54" spans="1:7" ht="15">
      <c r="A54" s="95" t="s">
        <v>426</v>
      </c>
      <c r="B54" s="4" t="s">
        <v>399</v>
      </c>
      <c r="C54" s="4" t="s">
        <v>416</v>
      </c>
      <c r="D54" s="4" t="s">
        <v>608</v>
      </c>
      <c r="E54" s="4"/>
      <c r="F54" s="99"/>
      <c r="G54" s="44">
        <f>G55+G59+G64+G68</f>
        <v>11287</v>
      </c>
    </row>
    <row r="55" spans="1:7" ht="45.75" customHeight="1">
      <c r="A55" s="95" t="s">
        <v>803</v>
      </c>
      <c r="B55" s="4" t="s">
        <v>399</v>
      </c>
      <c r="C55" s="4" t="s">
        <v>416</v>
      </c>
      <c r="D55" s="4" t="s">
        <v>608</v>
      </c>
      <c r="E55" s="4" t="s">
        <v>804</v>
      </c>
      <c r="F55" s="99"/>
      <c r="G55" s="44">
        <f>G56</f>
        <v>6965</v>
      </c>
    </row>
    <row r="56" spans="1:7" ht="32.25" customHeight="1">
      <c r="A56" s="95" t="s">
        <v>805</v>
      </c>
      <c r="B56" s="4" t="s">
        <v>399</v>
      </c>
      <c r="C56" s="4" t="s">
        <v>416</v>
      </c>
      <c r="D56" s="4" t="s">
        <v>608</v>
      </c>
      <c r="E56" s="4" t="s">
        <v>802</v>
      </c>
      <c r="F56" s="99"/>
      <c r="G56" s="44">
        <f>G57</f>
        <v>6965</v>
      </c>
    </row>
    <row r="57" spans="1:7" ht="45">
      <c r="A57" s="95" t="s">
        <v>827</v>
      </c>
      <c r="B57" s="4" t="s">
        <v>399</v>
      </c>
      <c r="C57" s="4" t="s">
        <v>416</v>
      </c>
      <c r="D57" s="4" t="s">
        <v>608</v>
      </c>
      <c r="E57" s="4" t="s">
        <v>802</v>
      </c>
      <c r="F57" s="99" t="s">
        <v>796</v>
      </c>
      <c r="G57" s="44">
        <v>6965</v>
      </c>
    </row>
    <row r="58" spans="1:7" ht="90" customHeight="1">
      <c r="A58" s="106" t="s">
        <v>634</v>
      </c>
      <c r="B58" s="4" t="s">
        <v>399</v>
      </c>
      <c r="C58" s="4" t="s">
        <v>416</v>
      </c>
      <c r="D58" s="4" t="s">
        <v>608</v>
      </c>
      <c r="E58" s="4" t="s">
        <v>635</v>
      </c>
      <c r="F58" s="99"/>
      <c r="G58" s="44">
        <f>G59</f>
        <v>398.4</v>
      </c>
    </row>
    <row r="59" spans="1:7" ht="33.75" customHeight="1">
      <c r="A59" s="106" t="s">
        <v>653</v>
      </c>
      <c r="B59" s="4" t="s">
        <v>399</v>
      </c>
      <c r="C59" s="4" t="s">
        <v>416</v>
      </c>
      <c r="D59" s="4" t="s">
        <v>608</v>
      </c>
      <c r="E59" s="4" t="s">
        <v>546</v>
      </c>
      <c r="F59" s="99"/>
      <c r="G59" s="44">
        <f>G60+G63+G61+G62</f>
        <v>398.4</v>
      </c>
    </row>
    <row r="60" spans="1:7" ht="21.75" customHeight="1">
      <c r="A60" s="106" t="s">
        <v>641</v>
      </c>
      <c r="B60" s="4" t="s">
        <v>399</v>
      </c>
      <c r="C60" s="4" t="s">
        <v>416</v>
      </c>
      <c r="D60" s="4" t="s">
        <v>608</v>
      </c>
      <c r="E60" s="4" t="s">
        <v>546</v>
      </c>
      <c r="F60" s="99" t="s">
        <v>714</v>
      </c>
      <c r="G60" s="44">
        <v>345</v>
      </c>
    </row>
    <row r="61" spans="1:7" ht="33.75" customHeight="1">
      <c r="A61" s="124" t="s">
        <v>642</v>
      </c>
      <c r="B61" s="4" t="s">
        <v>399</v>
      </c>
      <c r="C61" s="4" t="s">
        <v>416</v>
      </c>
      <c r="D61" s="4" t="s">
        <v>608</v>
      </c>
      <c r="E61" s="4" t="s">
        <v>546</v>
      </c>
      <c r="F61" s="99" t="s">
        <v>729</v>
      </c>
      <c r="G61" s="44">
        <v>0.5</v>
      </c>
    </row>
    <row r="62" spans="1:7" ht="35.25" customHeight="1">
      <c r="A62" s="124" t="s">
        <v>643</v>
      </c>
      <c r="B62" s="4" t="s">
        <v>399</v>
      </c>
      <c r="C62" s="4" t="s">
        <v>416</v>
      </c>
      <c r="D62" s="4" t="s">
        <v>608</v>
      </c>
      <c r="E62" s="4" t="s">
        <v>546</v>
      </c>
      <c r="F62" s="99" t="s">
        <v>647</v>
      </c>
      <c r="G62" s="44">
        <v>21.4</v>
      </c>
    </row>
    <row r="63" spans="1:7" ht="29.25" customHeight="1">
      <c r="A63" s="95" t="s">
        <v>663</v>
      </c>
      <c r="B63" s="4" t="s">
        <v>399</v>
      </c>
      <c r="C63" s="4" t="s">
        <v>416</v>
      </c>
      <c r="D63" s="4" t="s">
        <v>608</v>
      </c>
      <c r="E63" s="4" t="s">
        <v>546</v>
      </c>
      <c r="F63" s="99" t="s">
        <v>648</v>
      </c>
      <c r="G63" s="44">
        <v>31.5</v>
      </c>
    </row>
    <row r="64" spans="1:7" ht="33" customHeight="1">
      <c r="A64" s="126" t="s">
        <v>547</v>
      </c>
      <c r="B64" s="4" t="s">
        <v>399</v>
      </c>
      <c r="C64" s="4" t="s">
        <v>416</v>
      </c>
      <c r="D64" s="4" t="s">
        <v>608</v>
      </c>
      <c r="E64" s="4" t="s">
        <v>548</v>
      </c>
      <c r="F64" s="99"/>
      <c r="G64" s="44">
        <f>G65+G67+G66</f>
        <v>423.6</v>
      </c>
    </row>
    <row r="65" spans="1:7" ht="19.5" customHeight="1">
      <c r="A65" s="106" t="s">
        <v>641</v>
      </c>
      <c r="B65" s="4" t="s">
        <v>399</v>
      </c>
      <c r="C65" s="4" t="s">
        <v>416</v>
      </c>
      <c r="D65" s="4" t="s">
        <v>608</v>
      </c>
      <c r="E65" s="4" t="s">
        <v>548</v>
      </c>
      <c r="F65" s="99" t="s">
        <v>714</v>
      </c>
      <c r="G65" s="44">
        <v>376</v>
      </c>
    </row>
    <row r="66" spans="1:7" ht="30" customHeight="1">
      <c r="A66" s="124" t="s">
        <v>643</v>
      </c>
      <c r="B66" s="4" t="s">
        <v>399</v>
      </c>
      <c r="C66" s="4" t="s">
        <v>416</v>
      </c>
      <c r="D66" s="4" t="s">
        <v>608</v>
      </c>
      <c r="E66" s="4" t="s">
        <v>548</v>
      </c>
      <c r="F66" s="99" t="s">
        <v>647</v>
      </c>
      <c r="G66" s="44">
        <v>3</v>
      </c>
    </row>
    <row r="67" spans="1:7" ht="30">
      <c r="A67" s="95" t="s">
        <v>663</v>
      </c>
      <c r="B67" s="4" t="s">
        <v>399</v>
      </c>
      <c r="C67" s="4" t="s">
        <v>416</v>
      </c>
      <c r="D67" s="4" t="s">
        <v>608</v>
      </c>
      <c r="E67" s="4" t="s">
        <v>548</v>
      </c>
      <c r="F67" s="99" t="s">
        <v>648</v>
      </c>
      <c r="G67" s="44">
        <v>44.6</v>
      </c>
    </row>
    <row r="68" spans="1:7" ht="20.25" customHeight="1">
      <c r="A68" s="95" t="s">
        <v>483</v>
      </c>
      <c r="B68" s="4" t="s">
        <v>399</v>
      </c>
      <c r="C68" s="4" t="s">
        <v>416</v>
      </c>
      <c r="D68" s="4" t="s">
        <v>608</v>
      </c>
      <c r="E68" s="4" t="s">
        <v>484</v>
      </c>
      <c r="F68" s="99"/>
      <c r="G68" s="44">
        <f>G69</f>
        <v>3500</v>
      </c>
    </row>
    <row r="69" spans="1:7" ht="60">
      <c r="A69" s="106" t="s">
        <v>699</v>
      </c>
      <c r="B69" s="51" t="s">
        <v>399</v>
      </c>
      <c r="C69" s="51" t="s">
        <v>416</v>
      </c>
      <c r="D69" s="51" t="s">
        <v>608</v>
      </c>
      <c r="E69" s="51" t="s">
        <v>700</v>
      </c>
      <c r="F69" s="100"/>
      <c r="G69" s="44">
        <f>G70</f>
        <v>3500</v>
      </c>
    </row>
    <row r="70" spans="1:7" ht="30">
      <c r="A70" s="106" t="s">
        <v>644</v>
      </c>
      <c r="B70" s="51" t="s">
        <v>399</v>
      </c>
      <c r="C70" s="51" t="s">
        <v>416</v>
      </c>
      <c r="D70" s="51" t="s">
        <v>608</v>
      </c>
      <c r="E70" s="51" t="s">
        <v>700</v>
      </c>
      <c r="F70" s="100" t="s">
        <v>648</v>
      </c>
      <c r="G70" s="44">
        <f>500+3000</f>
        <v>3500</v>
      </c>
    </row>
    <row r="71" spans="1:7" ht="15">
      <c r="A71" s="127" t="s">
        <v>533</v>
      </c>
      <c r="B71" s="4" t="s">
        <v>399</v>
      </c>
      <c r="C71" s="4" t="s">
        <v>430</v>
      </c>
      <c r="D71" s="4" t="s">
        <v>532</v>
      </c>
      <c r="E71" s="4"/>
      <c r="F71" s="99"/>
      <c r="G71" s="44">
        <f>G72</f>
        <v>128.2</v>
      </c>
    </row>
    <row r="72" spans="1:7" ht="21" customHeight="1">
      <c r="A72" s="95" t="s">
        <v>483</v>
      </c>
      <c r="B72" s="4" t="s">
        <v>399</v>
      </c>
      <c r="C72" s="4" t="s">
        <v>430</v>
      </c>
      <c r="D72" s="4" t="s">
        <v>532</v>
      </c>
      <c r="E72" s="4" t="s">
        <v>484</v>
      </c>
      <c r="F72" s="99"/>
      <c r="G72" s="44">
        <f>G73+G75</f>
        <v>128.2</v>
      </c>
    </row>
    <row r="73" spans="1:7" ht="45">
      <c r="A73" s="127" t="s">
        <v>570</v>
      </c>
      <c r="B73" s="4" t="s">
        <v>399</v>
      </c>
      <c r="C73" s="4" t="s">
        <v>430</v>
      </c>
      <c r="D73" s="4" t="s">
        <v>532</v>
      </c>
      <c r="E73" s="63" t="s">
        <v>576</v>
      </c>
      <c r="F73" s="99"/>
      <c r="G73" s="44">
        <f>G74</f>
        <v>128.2</v>
      </c>
    </row>
    <row r="74" spans="1:7" ht="30">
      <c r="A74" s="95" t="s">
        <v>663</v>
      </c>
      <c r="B74" s="4" t="s">
        <v>399</v>
      </c>
      <c r="C74" s="4" t="s">
        <v>430</v>
      </c>
      <c r="D74" s="4" t="s">
        <v>532</v>
      </c>
      <c r="E74" s="63" t="s">
        <v>576</v>
      </c>
      <c r="F74" s="99" t="s">
        <v>648</v>
      </c>
      <c r="G74" s="44">
        <v>128.2</v>
      </c>
    </row>
    <row r="75" spans="1:7" ht="45">
      <c r="A75" s="95" t="s">
        <v>701</v>
      </c>
      <c r="B75" s="4" t="s">
        <v>399</v>
      </c>
      <c r="C75" s="4" t="s">
        <v>430</v>
      </c>
      <c r="D75" s="4" t="s">
        <v>532</v>
      </c>
      <c r="E75" s="63" t="s">
        <v>517</v>
      </c>
      <c r="F75" s="99"/>
      <c r="G75" s="44">
        <f>G76</f>
        <v>0</v>
      </c>
    </row>
    <row r="76" spans="1:7" ht="30">
      <c r="A76" s="95" t="s">
        <v>663</v>
      </c>
      <c r="B76" s="4" t="s">
        <v>399</v>
      </c>
      <c r="C76" s="4" t="s">
        <v>430</v>
      </c>
      <c r="D76" s="4" t="s">
        <v>532</v>
      </c>
      <c r="E76" s="63" t="s">
        <v>517</v>
      </c>
      <c r="F76" s="99" t="s">
        <v>648</v>
      </c>
      <c r="G76" s="44">
        <v>0</v>
      </c>
    </row>
    <row r="77" spans="1:7" ht="15">
      <c r="A77" s="95" t="s">
        <v>459</v>
      </c>
      <c r="B77" s="4" t="s">
        <v>399</v>
      </c>
      <c r="C77" s="4" t="s">
        <v>427</v>
      </c>
      <c r="D77" s="4"/>
      <c r="E77" s="4"/>
      <c r="F77" s="99"/>
      <c r="G77" s="44">
        <f>G82+G78</f>
        <v>15588.2</v>
      </c>
    </row>
    <row r="78" spans="1:7" ht="15">
      <c r="A78" s="127" t="s">
        <v>622</v>
      </c>
      <c r="B78" s="62" t="s">
        <v>399</v>
      </c>
      <c r="C78" s="62" t="s">
        <v>427</v>
      </c>
      <c r="D78" s="62" t="s">
        <v>528</v>
      </c>
      <c r="E78" s="4"/>
      <c r="F78" s="99"/>
      <c r="G78" s="44">
        <f>G79</f>
        <v>7448.2</v>
      </c>
    </row>
    <row r="79" spans="1:7" ht="22.5" customHeight="1">
      <c r="A79" s="95" t="s">
        <v>483</v>
      </c>
      <c r="B79" s="4" t="s">
        <v>399</v>
      </c>
      <c r="C79" s="4" t="s">
        <v>427</v>
      </c>
      <c r="D79" s="4" t="s">
        <v>528</v>
      </c>
      <c r="E79" s="4" t="s">
        <v>484</v>
      </c>
      <c r="F79" s="99"/>
      <c r="G79" s="44">
        <f>G80</f>
        <v>7448.2</v>
      </c>
    </row>
    <row r="80" spans="1:7" ht="30">
      <c r="A80" s="95" t="s">
        <v>874</v>
      </c>
      <c r="B80" s="4" t="s">
        <v>399</v>
      </c>
      <c r="C80" s="62" t="s">
        <v>427</v>
      </c>
      <c r="D80" s="62" t="s">
        <v>528</v>
      </c>
      <c r="E80" s="4" t="s">
        <v>720</v>
      </c>
      <c r="F80" s="99"/>
      <c r="G80" s="44">
        <f>G81</f>
        <v>7448.2</v>
      </c>
    </row>
    <row r="81" spans="1:7" ht="45">
      <c r="A81" s="95" t="s">
        <v>827</v>
      </c>
      <c r="B81" s="4" t="s">
        <v>399</v>
      </c>
      <c r="C81" s="62" t="s">
        <v>427</v>
      </c>
      <c r="D81" s="62" t="s">
        <v>528</v>
      </c>
      <c r="E81" s="4" t="s">
        <v>720</v>
      </c>
      <c r="F81" s="99" t="s">
        <v>796</v>
      </c>
      <c r="G81" s="44">
        <v>7448.2</v>
      </c>
    </row>
    <row r="82" spans="1:7" ht="30">
      <c r="A82" s="95" t="s">
        <v>428</v>
      </c>
      <c r="B82" s="4" t="s">
        <v>399</v>
      </c>
      <c r="C82" s="4" t="s">
        <v>427</v>
      </c>
      <c r="D82" s="4" t="s">
        <v>529</v>
      </c>
      <c r="E82" s="4"/>
      <c r="F82" s="99"/>
      <c r="G82" s="44">
        <f>G83+G89+G91+G85</f>
        <v>8140</v>
      </c>
    </row>
    <row r="83" spans="1:7" ht="30">
      <c r="A83" s="95" t="s">
        <v>671</v>
      </c>
      <c r="B83" s="4" t="s">
        <v>399</v>
      </c>
      <c r="C83" s="4" t="s">
        <v>427</v>
      </c>
      <c r="D83" s="4" t="s">
        <v>529</v>
      </c>
      <c r="E83" s="4" t="s">
        <v>672</v>
      </c>
      <c r="F83" s="99"/>
      <c r="G83" s="44">
        <f>G84</f>
        <v>1425</v>
      </c>
    </row>
    <row r="84" spans="1:7" ht="30">
      <c r="A84" s="95" t="s">
        <v>663</v>
      </c>
      <c r="B84" s="4" t="s">
        <v>399</v>
      </c>
      <c r="C84" s="4" t="s">
        <v>427</v>
      </c>
      <c r="D84" s="4" t="s">
        <v>529</v>
      </c>
      <c r="E84" s="4" t="s">
        <v>672</v>
      </c>
      <c r="F84" s="99" t="s">
        <v>648</v>
      </c>
      <c r="G84" s="44">
        <v>1425</v>
      </c>
    </row>
    <row r="85" spans="1:7" ht="30">
      <c r="A85" s="95" t="s">
        <v>686</v>
      </c>
      <c r="B85" s="4" t="s">
        <v>399</v>
      </c>
      <c r="C85" s="4" t="s">
        <v>427</v>
      </c>
      <c r="D85" s="4" t="s">
        <v>529</v>
      </c>
      <c r="E85" s="4" t="s">
        <v>801</v>
      </c>
      <c r="F85" s="99"/>
      <c r="G85" s="44">
        <f>G86+G87</f>
        <v>1500</v>
      </c>
    </row>
    <row r="86" spans="1:7" ht="15">
      <c r="A86" s="124" t="s">
        <v>641</v>
      </c>
      <c r="B86" s="4" t="s">
        <v>399</v>
      </c>
      <c r="C86" s="4" t="s">
        <v>427</v>
      </c>
      <c r="D86" s="4" t="s">
        <v>529</v>
      </c>
      <c r="E86" s="4" t="s">
        <v>801</v>
      </c>
      <c r="F86" s="99" t="s">
        <v>659</v>
      </c>
      <c r="G86" s="44">
        <v>1015.5</v>
      </c>
    </row>
    <row r="87" spans="1:7" ht="30">
      <c r="A87" s="95" t="s">
        <v>663</v>
      </c>
      <c r="B87" s="4" t="s">
        <v>399</v>
      </c>
      <c r="C87" s="4" t="s">
        <v>427</v>
      </c>
      <c r="D87" s="4" t="s">
        <v>529</v>
      </c>
      <c r="E87" s="4" t="s">
        <v>801</v>
      </c>
      <c r="F87" s="99" t="s">
        <v>648</v>
      </c>
      <c r="G87" s="44">
        <v>484.5</v>
      </c>
    </row>
    <row r="88" spans="1:7" ht="30">
      <c r="A88" s="95" t="s">
        <v>571</v>
      </c>
      <c r="B88" s="4" t="s">
        <v>399</v>
      </c>
      <c r="C88" s="4" t="s">
        <v>427</v>
      </c>
      <c r="D88" s="4" t="s">
        <v>529</v>
      </c>
      <c r="E88" s="4" t="s">
        <v>572</v>
      </c>
      <c r="F88" s="99"/>
      <c r="G88" s="44">
        <f>G89</f>
        <v>2200</v>
      </c>
    </row>
    <row r="89" spans="1:7" ht="30">
      <c r="A89" s="95" t="s">
        <v>573</v>
      </c>
      <c r="B89" s="4" t="s">
        <v>399</v>
      </c>
      <c r="C89" s="4" t="s">
        <v>427</v>
      </c>
      <c r="D89" s="4" t="s">
        <v>529</v>
      </c>
      <c r="E89" s="4" t="s">
        <v>574</v>
      </c>
      <c r="F89" s="99"/>
      <c r="G89" s="44">
        <v>2200</v>
      </c>
    </row>
    <row r="90" spans="1:7" ht="30">
      <c r="A90" s="95" t="s">
        <v>663</v>
      </c>
      <c r="B90" s="4" t="s">
        <v>399</v>
      </c>
      <c r="C90" s="4" t="s">
        <v>427</v>
      </c>
      <c r="D90" s="4" t="s">
        <v>529</v>
      </c>
      <c r="E90" s="4" t="s">
        <v>574</v>
      </c>
      <c r="F90" s="99" t="s">
        <v>648</v>
      </c>
      <c r="G90" s="44">
        <v>2200</v>
      </c>
    </row>
    <row r="91" spans="1:7" ht="23.25" customHeight="1">
      <c r="A91" s="95" t="s">
        <v>483</v>
      </c>
      <c r="B91" s="4" t="s">
        <v>399</v>
      </c>
      <c r="C91" s="4" t="s">
        <v>427</v>
      </c>
      <c r="D91" s="4" t="s">
        <v>529</v>
      </c>
      <c r="E91" s="4" t="s">
        <v>484</v>
      </c>
      <c r="F91" s="99"/>
      <c r="G91" s="44">
        <f>G92+G94</f>
        <v>3015</v>
      </c>
    </row>
    <row r="92" spans="1:7" ht="45">
      <c r="A92" s="95" t="s">
        <v>640</v>
      </c>
      <c r="B92" s="4" t="s">
        <v>399</v>
      </c>
      <c r="C92" s="4" t="s">
        <v>427</v>
      </c>
      <c r="D92" s="4" t="s">
        <v>529</v>
      </c>
      <c r="E92" s="63" t="s">
        <v>692</v>
      </c>
      <c r="F92" s="99"/>
      <c r="G92" s="44">
        <f>G93</f>
        <v>2500</v>
      </c>
    </row>
    <row r="93" spans="1:7" ht="30">
      <c r="A93" s="95" t="s">
        <v>663</v>
      </c>
      <c r="B93" s="62" t="s">
        <v>399</v>
      </c>
      <c r="C93" s="4" t="s">
        <v>427</v>
      </c>
      <c r="D93" s="4" t="s">
        <v>529</v>
      </c>
      <c r="E93" s="63" t="s">
        <v>692</v>
      </c>
      <c r="F93" s="99" t="s">
        <v>648</v>
      </c>
      <c r="G93" s="44">
        <v>2500</v>
      </c>
    </row>
    <row r="94" spans="1:7" ht="45">
      <c r="A94" s="106" t="s">
        <v>702</v>
      </c>
      <c r="B94" s="62" t="s">
        <v>399</v>
      </c>
      <c r="C94" s="4" t="s">
        <v>427</v>
      </c>
      <c r="D94" s="4" t="s">
        <v>529</v>
      </c>
      <c r="E94" s="63" t="s">
        <v>619</v>
      </c>
      <c r="F94" s="99"/>
      <c r="G94" s="44">
        <f>G95</f>
        <v>515</v>
      </c>
    </row>
    <row r="95" spans="1:7" ht="30">
      <c r="A95" s="95" t="s">
        <v>663</v>
      </c>
      <c r="B95" s="62" t="s">
        <v>399</v>
      </c>
      <c r="C95" s="4" t="s">
        <v>427</v>
      </c>
      <c r="D95" s="4" t="s">
        <v>529</v>
      </c>
      <c r="E95" s="63" t="s">
        <v>619</v>
      </c>
      <c r="F95" s="99" t="s">
        <v>648</v>
      </c>
      <c r="G95" s="44">
        <v>515</v>
      </c>
    </row>
    <row r="96" spans="1:7" ht="15">
      <c r="A96" s="95" t="s">
        <v>404</v>
      </c>
      <c r="B96" s="62" t="s">
        <v>399</v>
      </c>
      <c r="C96" s="4" t="s">
        <v>458</v>
      </c>
      <c r="D96" s="4"/>
      <c r="E96" s="4"/>
      <c r="F96" s="99"/>
      <c r="G96" s="44">
        <f>G97</f>
        <v>29084.3</v>
      </c>
    </row>
    <row r="97" spans="1:7" ht="15">
      <c r="A97" s="95" t="s">
        <v>477</v>
      </c>
      <c r="B97" s="62" t="s">
        <v>399</v>
      </c>
      <c r="C97" s="4" t="s">
        <v>458</v>
      </c>
      <c r="D97" s="4" t="s">
        <v>478</v>
      </c>
      <c r="E97" s="4"/>
      <c r="F97" s="99"/>
      <c r="G97" s="44">
        <f>G100+G98</f>
        <v>29084.3</v>
      </c>
    </row>
    <row r="98" spans="1:7" ht="105">
      <c r="A98" s="159" t="s">
        <v>858</v>
      </c>
      <c r="B98" s="4" t="s">
        <v>399</v>
      </c>
      <c r="C98" s="4" t="s">
        <v>458</v>
      </c>
      <c r="D98" s="4" t="s">
        <v>478</v>
      </c>
      <c r="E98" s="4" t="s">
        <v>859</v>
      </c>
      <c r="F98" s="4"/>
      <c r="G98" s="44">
        <f>G99</f>
        <v>24773.6</v>
      </c>
    </row>
    <row r="99" spans="1:7" ht="45">
      <c r="A99" s="95" t="s">
        <v>827</v>
      </c>
      <c r="B99" s="4" t="s">
        <v>399</v>
      </c>
      <c r="C99" s="4" t="s">
        <v>458</v>
      </c>
      <c r="D99" s="4" t="s">
        <v>478</v>
      </c>
      <c r="E99" s="4" t="s">
        <v>859</v>
      </c>
      <c r="F99" s="4" t="s">
        <v>796</v>
      </c>
      <c r="G99" s="44">
        <v>24773.6</v>
      </c>
    </row>
    <row r="100" spans="1:7" ht="45">
      <c r="A100" s="95" t="s">
        <v>803</v>
      </c>
      <c r="B100" s="62" t="s">
        <v>399</v>
      </c>
      <c r="C100" s="4" t="s">
        <v>458</v>
      </c>
      <c r="D100" s="4" t="s">
        <v>478</v>
      </c>
      <c r="E100" s="4" t="s">
        <v>804</v>
      </c>
      <c r="F100" s="99"/>
      <c r="G100" s="44">
        <f>G101</f>
        <v>4310.7</v>
      </c>
    </row>
    <row r="101" spans="1:7" ht="33.75" customHeight="1">
      <c r="A101" s="95" t="s">
        <v>805</v>
      </c>
      <c r="B101" s="62" t="s">
        <v>399</v>
      </c>
      <c r="C101" s="4" t="s">
        <v>458</v>
      </c>
      <c r="D101" s="4" t="s">
        <v>478</v>
      </c>
      <c r="E101" s="4" t="s">
        <v>802</v>
      </c>
      <c r="F101" s="99"/>
      <c r="G101" s="44">
        <f>G102</f>
        <v>4310.7</v>
      </c>
    </row>
    <row r="102" spans="1:7" ht="45">
      <c r="A102" s="95" t="s">
        <v>827</v>
      </c>
      <c r="B102" s="62" t="s">
        <v>399</v>
      </c>
      <c r="C102" s="4" t="s">
        <v>458</v>
      </c>
      <c r="D102" s="4" t="s">
        <v>478</v>
      </c>
      <c r="E102" s="4" t="s">
        <v>802</v>
      </c>
      <c r="F102" s="99" t="s">
        <v>796</v>
      </c>
      <c r="G102" s="44">
        <v>4310.7</v>
      </c>
    </row>
    <row r="103" spans="1:7" ht="26.25" customHeight="1">
      <c r="A103" s="95" t="s">
        <v>407</v>
      </c>
      <c r="B103" s="4" t="s">
        <v>399</v>
      </c>
      <c r="C103" s="4" t="s">
        <v>432</v>
      </c>
      <c r="D103" s="4"/>
      <c r="E103" s="4"/>
      <c r="F103" s="99"/>
      <c r="G103" s="44">
        <f>G104</f>
        <v>8804.4</v>
      </c>
    </row>
    <row r="104" spans="1:7" ht="18" customHeight="1">
      <c r="A104" s="95" t="s">
        <v>410</v>
      </c>
      <c r="B104" s="4" t="s">
        <v>399</v>
      </c>
      <c r="C104" s="4" t="s">
        <v>432</v>
      </c>
      <c r="D104" s="4" t="s">
        <v>442</v>
      </c>
      <c r="E104" s="4"/>
      <c r="F104" s="99"/>
      <c r="G104" s="44">
        <f>G105+G111</f>
        <v>8804.4</v>
      </c>
    </row>
    <row r="105" spans="1:7" ht="29.25" customHeight="1">
      <c r="A105" s="128" t="s">
        <v>549</v>
      </c>
      <c r="B105" s="4" t="s">
        <v>399</v>
      </c>
      <c r="C105" s="4" t="s">
        <v>432</v>
      </c>
      <c r="D105" s="4" t="s">
        <v>442</v>
      </c>
      <c r="E105" s="4" t="s">
        <v>550</v>
      </c>
      <c r="F105" s="99"/>
      <c r="G105" s="44">
        <f>G106+G107+G108</f>
        <v>1237.7</v>
      </c>
    </row>
    <row r="106" spans="1:7" ht="21" customHeight="1">
      <c r="A106" s="106" t="s">
        <v>641</v>
      </c>
      <c r="B106" s="4" t="s">
        <v>399</v>
      </c>
      <c r="C106" s="4" t="s">
        <v>432</v>
      </c>
      <c r="D106" s="4" t="s">
        <v>442</v>
      </c>
      <c r="E106" s="4" t="s">
        <v>550</v>
      </c>
      <c r="F106" s="99" t="s">
        <v>714</v>
      </c>
      <c r="G106" s="44">
        <v>816</v>
      </c>
    </row>
    <row r="107" spans="1:7" ht="29.25" customHeight="1">
      <c r="A107" s="124" t="s">
        <v>643</v>
      </c>
      <c r="B107" s="4" t="s">
        <v>399</v>
      </c>
      <c r="C107" s="4" t="s">
        <v>432</v>
      </c>
      <c r="D107" s="4" t="s">
        <v>442</v>
      </c>
      <c r="E107" s="4" t="s">
        <v>550</v>
      </c>
      <c r="F107" s="99" t="s">
        <v>647</v>
      </c>
      <c r="G107" s="44">
        <v>173.8</v>
      </c>
    </row>
    <row r="108" spans="1:7" ht="29.25" customHeight="1">
      <c r="A108" s="95" t="s">
        <v>663</v>
      </c>
      <c r="B108" s="4" t="s">
        <v>399</v>
      </c>
      <c r="C108" s="4" t="s">
        <v>432</v>
      </c>
      <c r="D108" s="4" t="s">
        <v>442</v>
      </c>
      <c r="E108" s="4" t="s">
        <v>550</v>
      </c>
      <c r="F108" s="99" t="s">
        <v>648</v>
      </c>
      <c r="G108" s="44">
        <v>247.9</v>
      </c>
    </row>
    <row r="109" spans="1:7" ht="29.25" customHeight="1">
      <c r="A109" s="95" t="s">
        <v>483</v>
      </c>
      <c r="B109" s="4" t="s">
        <v>399</v>
      </c>
      <c r="C109" s="4" t="s">
        <v>432</v>
      </c>
      <c r="D109" s="4" t="s">
        <v>442</v>
      </c>
      <c r="E109" s="4" t="s">
        <v>484</v>
      </c>
      <c r="F109" s="99"/>
      <c r="G109" s="44">
        <f>G110</f>
        <v>7566.7</v>
      </c>
    </row>
    <row r="110" spans="1:7" ht="29.25" customHeight="1">
      <c r="A110" s="95" t="s">
        <v>637</v>
      </c>
      <c r="B110" s="4" t="s">
        <v>399</v>
      </c>
      <c r="C110" s="4" t="s">
        <v>432</v>
      </c>
      <c r="D110" s="4" t="s">
        <v>442</v>
      </c>
      <c r="E110" s="4" t="s">
        <v>626</v>
      </c>
      <c r="F110" s="99"/>
      <c r="G110" s="44">
        <f>G111</f>
        <v>7566.7</v>
      </c>
    </row>
    <row r="111" spans="1:7" ht="29.25" customHeight="1">
      <c r="A111" s="144" t="s">
        <v>790</v>
      </c>
      <c r="B111" s="4" t="s">
        <v>399</v>
      </c>
      <c r="C111" s="4" t="s">
        <v>432</v>
      </c>
      <c r="D111" s="4" t="s">
        <v>442</v>
      </c>
      <c r="E111" s="4" t="s">
        <v>794</v>
      </c>
      <c r="F111" s="99"/>
      <c r="G111" s="44">
        <f>G112+G113</f>
        <v>7566.7</v>
      </c>
    </row>
    <row r="112" spans="1:7" ht="29.25" customHeight="1">
      <c r="A112" s="95" t="s">
        <v>663</v>
      </c>
      <c r="B112" s="4" t="s">
        <v>399</v>
      </c>
      <c r="C112" s="4" t="s">
        <v>432</v>
      </c>
      <c r="D112" s="4" t="s">
        <v>442</v>
      </c>
      <c r="E112" s="4" t="s">
        <v>794</v>
      </c>
      <c r="F112" s="99" t="s">
        <v>648</v>
      </c>
      <c r="G112" s="44">
        <v>4669.4</v>
      </c>
    </row>
    <row r="113" spans="1:7" ht="45.75" customHeight="1">
      <c r="A113" s="95" t="s">
        <v>827</v>
      </c>
      <c r="B113" s="4" t="s">
        <v>399</v>
      </c>
      <c r="C113" s="4" t="s">
        <v>432</v>
      </c>
      <c r="D113" s="4" t="s">
        <v>442</v>
      </c>
      <c r="E113" s="4" t="s">
        <v>794</v>
      </c>
      <c r="F113" s="99" t="s">
        <v>796</v>
      </c>
      <c r="G113" s="44">
        <v>2897.3</v>
      </c>
    </row>
    <row r="114" spans="1:7" ht="24.75" customHeight="1">
      <c r="A114" s="124" t="s">
        <v>675</v>
      </c>
      <c r="B114" s="4" t="s">
        <v>399</v>
      </c>
      <c r="C114" s="4" t="s">
        <v>403</v>
      </c>
      <c r="D114" s="4"/>
      <c r="E114" s="4"/>
      <c r="F114" s="99"/>
      <c r="G114" s="44">
        <f>G115</f>
        <v>1000</v>
      </c>
    </row>
    <row r="115" spans="1:7" ht="30.75" customHeight="1">
      <c r="A115" s="124" t="s">
        <v>444</v>
      </c>
      <c r="B115" s="4" t="s">
        <v>399</v>
      </c>
      <c r="C115" s="4" t="s">
        <v>403</v>
      </c>
      <c r="D115" s="4" t="s">
        <v>445</v>
      </c>
      <c r="E115" s="4"/>
      <c r="F115" s="99"/>
      <c r="G115" s="44">
        <f>G116</f>
        <v>1000</v>
      </c>
    </row>
    <row r="116" spans="1:7" ht="24.75" customHeight="1">
      <c r="A116" s="95" t="s">
        <v>483</v>
      </c>
      <c r="B116" s="4" t="s">
        <v>399</v>
      </c>
      <c r="C116" s="4" t="s">
        <v>403</v>
      </c>
      <c r="D116" s="4" t="s">
        <v>445</v>
      </c>
      <c r="E116" s="4" t="s">
        <v>484</v>
      </c>
      <c r="F116" s="99"/>
      <c r="G116" s="44">
        <f>G117</f>
        <v>1000</v>
      </c>
    </row>
    <row r="117" spans="1:7" ht="32.25" customHeight="1">
      <c r="A117" s="95" t="s">
        <v>697</v>
      </c>
      <c r="B117" s="4" t="s">
        <v>399</v>
      </c>
      <c r="C117" s="4" t="s">
        <v>403</v>
      </c>
      <c r="D117" s="4" t="s">
        <v>445</v>
      </c>
      <c r="E117" s="4" t="s">
        <v>628</v>
      </c>
      <c r="F117" s="99"/>
      <c r="G117" s="44">
        <f>G118</f>
        <v>1000</v>
      </c>
    </row>
    <row r="118" spans="1:7" ht="30.75" customHeight="1">
      <c r="A118" s="95" t="s">
        <v>663</v>
      </c>
      <c r="B118" s="4" t="s">
        <v>399</v>
      </c>
      <c r="C118" s="4" t="s">
        <v>403</v>
      </c>
      <c r="D118" s="4" t="s">
        <v>445</v>
      </c>
      <c r="E118" s="4" t="s">
        <v>628</v>
      </c>
      <c r="F118" s="99" t="s">
        <v>648</v>
      </c>
      <c r="G118" s="44">
        <v>1000</v>
      </c>
    </row>
    <row r="119" spans="1:7" ht="21" customHeight="1">
      <c r="A119" s="95" t="s">
        <v>698</v>
      </c>
      <c r="B119" s="4" t="s">
        <v>399</v>
      </c>
      <c r="C119" s="4" t="s">
        <v>425</v>
      </c>
      <c r="D119" s="4"/>
      <c r="E119" s="4"/>
      <c r="F119" s="99"/>
      <c r="G119" s="44">
        <f>G120</f>
        <v>1615.8</v>
      </c>
    </row>
    <row r="120" spans="1:7" ht="22.5" customHeight="1">
      <c r="A120" s="95" t="s">
        <v>604</v>
      </c>
      <c r="B120" s="4" t="s">
        <v>399</v>
      </c>
      <c r="C120" s="4" t="s">
        <v>425</v>
      </c>
      <c r="D120" s="4" t="s">
        <v>605</v>
      </c>
      <c r="E120" s="4"/>
      <c r="F120" s="99"/>
      <c r="G120" s="44">
        <f>G121+G125</f>
        <v>1615.8</v>
      </c>
    </row>
    <row r="121" spans="1:7" ht="36" customHeight="1">
      <c r="A121" s="106" t="s">
        <v>652</v>
      </c>
      <c r="B121" s="4" t="s">
        <v>399</v>
      </c>
      <c r="C121" s="4" t="s">
        <v>425</v>
      </c>
      <c r="D121" s="4" t="s">
        <v>605</v>
      </c>
      <c r="E121" s="4" t="s">
        <v>504</v>
      </c>
      <c r="F121" s="99"/>
      <c r="G121" s="44">
        <f>G122</f>
        <v>506.3</v>
      </c>
    </row>
    <row r="122" spans="1:7" ht="20.25" customHeight="1">
      <c r="A122" s="106" t="s">
        <v>415</v>
      </c>
      <c r="B122" s="4" t="s">
        <v>399</v>
      </c>
      <c r="C122" s="4" t="s">
        <v>425</v>
      </c>
      <c r="D122" s="4" t="s">
        <v>605</v>
      </c>
      <c r="E122" s="4" t="s">
        <v>505</v>
      </c>
      <c r="F122" s="99"/>
      <c r="G122" s="44">
        <f>G123+G124</f>
        <v>506.3</v>
      </c>
    </row>
    <row r="123" spans="1:7" ht="29.25" customHeight="1">
      <c r="A123" s="124" t="s">
        <v>641</v>
      </c>
      <c r="B123" s="4" t="s">
        <v>399</v>
      </c>
      <c r="C123" s="4" t="s">
        <v>425</v>
      </c>
      <c r="D123" s="4" t="s">
        <v>605</v>
      </c>
      <c r="E123" s="4" t="s">
        <v>505</v>
      </c>
      <c r="F123" s="135" t="s">
        <v>714</v>
      </c>
      <c r="G123" s="44">
        <v>435.3</v>
      </c>
    </row>
    <row r="124" spans="1:7" ht="29.25" customHeight="1">
      <c r="A124" s="95" t="s">
        <v>663</v>
      </c>
      <c r="B124" s="4" t="s">
        <v>399</v>
      </c>
      <c r="C124" s="4" t="s">
        <v>425</v>
      </c>
      <c r="D124" s="4" t="s">
        <v>605</v>
      </c>
      <c r="E124" s="4" t="s">
        <v>505</v>
      </c>
      <c r="F124" s="135" t="s">
        <v>648</v>
      </c>
      <c r="G124" s="44">
        <v>71</v>
      </c>
    </row>
    <row r="125" spans="1:7" ht="93" customHeight="1">
      <c r="A125" s="95" t="s">
        <v>476</v>
      </c>
      <c r="B125" s="4" t="s">
        <v>399</v>
      </c>
      <c r="C125" s="4" t="s">
        <v>425</v>
      </c>
      <c r="D125" s="4" t="s">
        <v>605</v>
      </c>
      <c r="E125" s="4" t="s">
        <v>443</v>
      </c>
      <c r="F125" s="99"/>
      <c r="G125" s="44">
        <f>G126</f>
        <v>1109.5</v>
      </c>
    </row>
    <row r="126" spans="1:7" ht="22.5" customHeight="1">
      <c r="A126" s="124" t="s">
        <v>641</v>
      </c>
      <c r="B126" s="4" t="s">
        <v>399</v>
      </c>
      <c r="C126" s="4" t="s">
        <v>425</v>
      </c>
      <c r="D126" s="4" t="s">
        <v>605</v>
      </c>
      <c r="E126" s="4" t="s">
        <v>513</v>
      </c>
      <c r="F126" s="135" t="s">
        <v>659</v>
      </c>
      <c r="G126" s="44">
        <v>1109.5</v>
      </c>
    </row>
    <row r="127" spans="1:7" ht="15.75" customHeight="1">
      <c r="A127" s="95" t="s">
        <v>402</v>
      </c>
      <c r="B127" s="4" t="s">
        <v>399</v>
      </c>
      <c r="C127" s="4" t="s">
        <v>451</v>
      </c>
      <c r="D127" s="4"/>
      <c r="E127" s="4"/>
      <c r="F127" s="99"/>
      <c r="G127" s="44">
        <f>G128+G132+G134</f>
        <v>8156</v>
      </c>
    </row>
    <row r="128" spans="1:7" ht="15.75" customHeight="1">
      <c r="A128" s="95" t="s">
        <v>452</v>
      </c>
      <c r="B128" s="4" t="s">
        <v>399</v>
      </c>
      <c r="C128" s="4" t="s">
        <v>451</v>
      </c>
      <c r="D128" s="4" t="s">
        <v>453</v>
      </c>
      <c r="E128" s="4"/>
      <c r="F128" s="99"/>
      <c r="G128" s="44">
        <f>G129</f>
        <v>1025</v>
      </c>
    </row>
    <row r="129" spans="1:7" ht="20.25" customHeight="1">
      <c r="A129" s="95" t="s">
        <v>584</v>
      </c>
      <c r="B129" s="4" t="s">
        <v>399</v>
      </c>
      <c r="C129" s="4" t="s">
        <v>451</v>
      </c>
      <c r="D129" s="4" t="s">
        <v>453</v>
      </c>
      <c r="E129" s="4" t="s">
        <v>585</v>
      </c>
      <c r="F129" s="99"/>
      <c r="G129" s="44">
        <f>G130</f>
        <v>1025</v>
      </c>
    </row>
    <row r="130" spans="1:7" ht="20.25" customHeight="1">
      <c r="A130" s="95" t="s">
        <v>825</v>
      </c>
      <c r="B130" s="4" t="s">
        <v>399</v>
      </c>
      <c r="C130" s="4" t="s">
        <v>451</v>
      </c>
      <c r="D130" s="4" t="s">
        <v>453</v>
      </c>
      <c r="E130" s="4" t="s">
        <v>730</v>
      </c>
      <c r="F130" s="99"/>
      <c r="G130" s="44">
        <f>G131</f>
        <v>1025</v>
      </c>
    </row>
    <row r="131" spans="1:7" ht="45">
      <c r="A131" s="95" t="s">
        <v>377</v>
      </c>
      <c r="B131" s="4" t="s">
        <v>399</v>
      </c>
      <c r="C131" s="4" t="s">
        <v>451</v>
      </c>
      <c r="D131" s="4" t="s">
        <v>453</v>
      </c>
      <c r="E131" s="4" t="s">
        <v>730</v>
      </c>
      <c r="F131" s="99" t="s">
        <v>378</v>
      </c>
      <c r="G131" s="44">
        <v>1025</v>
      </c>
    </row>
    <row r="132" spans="1:7" ht="45">
      <c r="A132" s="95" t="s">
        <v>703</v>
      </c>
      <c r="B132" s="4" t="s">
        <v>399</v>
      </c>
      <c r="C132" s="4" t="s">
        <v>451</v>
      </c>
      <c r="D132" s="4" t="s">
        <v>455</v>
      </c>
      <c r="E132" s="4" t="s">
        <v>569</v>
      </c>
      <c r="F132" s="99"/>
      <c r="G132" s="44">
        <f>G133</f>
        <v>540</v>
      </c>
    </row>
    <row r="133" spans="1:7" ht="33.75" customHeight="1">
      <c r="A133" s="106" t="s">
        <v>664</v>
      </c>
      <c r="B133" s="4" t="s">
        <v>399</v>
      </c>
      <c r="C133" s="4" t="s">
        <v>451</v>
      </c>
      <c r="D133" s="4" t="s">
        <v>455</v>
      </c>
      <c r="E133" s="4" t="s">
        <v>569</v>
      </c>
      <c r="F133" s="99" t="s">
        <v>379</v>
      </c>
      <c r="G133" s="44">
        <v>540</v>
      </c>
    </row>
    <row r="134" spans="1:7" ht="33.75" customHeight="1">
      <c r="A134" s="95" t="s">
        <v>502</v>
      </c>
      <c r="B134" s="4" t="s">
        <v>399</v>
      </c>
      <c r="C134" s="4" t="s">
        <v>451</v>
      </c>
      <c r="D134" s="4" t="s">
        <v>457</v>
      </c>
      <c r="E134" s="4"/>
      <c r="F134" s="99"/>
      <c r="G134" s="44">
        <f>G135</f>
        <v>6591</v>
      </c>
    </row>
    <row r="135" spans="1:7" ht="97.5" customHeight="1">
      <c r="A135" s="25" t="s">
        <v>797</v>
      </c>
      <c r="B135" s="4" t="s">
        <v>399</v>
      </c>
      <c r="C135" s="4" t="s">
        <v>451</v>
      </c>
      <c r="D135" s="4" t="s">
        <v>457</v>
      </c>
      <c r="E135" s="4" t="s">
        <v>798</v>
      </c>
      <c r="F135" s="99"/>
      <c r="G135" s="44">
        <f>G136</f>
        <v>6591</v>
      </c>
    </row>
    <row r="136" spans="1:7" ht="48" customHeight="1">
      <c r="A136" s="95" t="s">
        <v>827</v>
      </c>
      <c r="B136" s="4" t="s">
        <v>399</v>
      </c>
      <c r="C136" s="4" t="s">
        <v>451</v>
      </c>
      <c r="D136" s="4" t="s">
        <v>457</v>
      </c>
      <c r="E136" s="4" t="s">
        <v>798</v>
      </c>
      <c r="F136" s="99" t="s">
        <v>796</v>
      </c>
      <c r="G136" s="44">
        <v>6591</v>
      </c>
    </row>
    <row r="137" spans="1:7" ht="33.75" customHeight="1">
      <c r="A137" s="95" t="s">
        <v>501</v>
      </c>
      <c r="B137" s="4" t="s">
        <v>399</v>
      </c>
      <c r="C137" s="4" t="s">
        <v>599</v>
      </c>
      <c r="D137" s="4"/>
      <c r="E137" s="4"/>
      <c r="F137" s="99"/>
      <c r="G137" s="44">
        <f>G138</f>
        <v>25001</v>
      </c>
    </row>
    <row r="138" spans="1:7" ht="33.75" customHeight="1">
      <c r="A138" s="95" t="s">
        <v>483</v>
      </c>
      <c r="B138" s="4" t="s">
        <v>399</v>
      </c>
      <c r="C138" s="4" t="s">
        <v>599</v>
      </c>
      <c r="D138" s="4" t="s">
        <v>609</v>
      </c>
      <c r="E138" s="4" t="s">
        <v>484</v>
      </c>
      <c r="F138" s="99"/>
      <c r="G138" s="44">
        <f>G139</f>
        <v>25001</v>
      </c>
    </row>
    <row r="139" spans="1:7" ht="33.75" customHeight="1">
      <c r="A139" s="95" t="s">
        <v>704</v>
      </c>
      <c r="B139" s="4" t="s">
        <v>399</v>
      </c>
      <c r="C139" s="4" t="s">
        <v>599</v>
      </c>
      <c r="D139" s="4" t="s">
        <v>609</v>
      </c>
      <c r="E139" s="4" t="s">
        <v>693</v>
      </c>
      <c r="F139" s="99"/>
      <c r="G139" s="44">
        <f>G140+G142</f>
        <v>25001</v>
      </c>
    </row>
    <row r="140" spans="1:7" ht="50.25" customHeight="1">
      <c r="A140" s="95" t="s">
        <v>828</v>
      </c>
      <c r="B140" s="4" t="s">
        <v>399</v>
      </c>
      <c r="C140" s="4" t="s">
        <v>599</v>
      </c>
      <c r="D140" s="4" t="s">
        <v>609</v>
      </c>
      <c r="E140" s="4" t="s">
        <v>799</v>
      </c>
      <c r="F140" s="99"/>
      <c r="G140" s="44">
        <v>24083.7</v>
      </c>
    </row>
    <row r="141" spans="1:7" ht="50.25" customHeight="1">
      <c r="A141" s="95" t="s">
        <v>827</v>
      </c>
      <c r="B141" s="4" t="s">
        <v>399</v>
      </c>
      <c r="C141" s="4" t="s">
        <v>599</v>
      </c>
      <c r="D141" s="4" t="s">
        <v>609</v>
      </c>
      <c r="E141" s="4" t="s">
        <v>799</v>
      </c>
      <c r="F141" s="99" t="s">
        <v>796</v>
      </c>
      <c r="G141" s="44">
        <v>24083.7</v>
      </c>
    </row>
    <row r="142" spans="1:7" ht="50.25" customHeight="1">
      <c r="A142" s="95" t="s">
        <v>873</v>
      </c>
      <c r="B142" s="4" t="s">
        <v>399</v>
      </c>
      <c r="C142" s="4" t="s">
        <v>599</v>
      </c>
      <c r="D142" s="4" t="s">
        <v>609</v>
      </c>
      <c r="E142" s="4" t="s">
        <v>800</v>
      </c>
      <c r="F142" s="99"/>
      <c r="G142" s="44">
        <f>G143</f>
        <v>917.3</v>
      </c>
    </row>
    <row r="143" spans="1:7" ht="34.5" customHeight="1">
      <c r="A143" s="95" t="s">
        <v>663</v>
      </c>
      <c r="B143" s="4" t="s">
        <v>399</v>
      </c>
      <c r="C143" s="4" t="s">
        <v>599</v>
      </c>
      <c r="D143" s="4" t="s">
        <v>609</v>
      </c>
      <c r="E143" s="4" t="s">
        <v>800</v>
      </c>
      <c r="F143" s="99" t="s">
        <v>648</v>
      </c>
      <c r="G143" s="44">
        <v>917.3</v>
      </c>
    </row>
    <row r="144" spans="1:7" ht="20.25" customHeight="1">
      <c r="A144" s="95" t="s">
        <v>601</v>
      </c>
      <c r="B144" s="4" t="s">
        <v>399</v>
      </c>
      <c r="C144" s="4" t="s">
        <v>602</v>
      </c>
      <c r="D144" s="4"/>
      <c r="E144" s="4"/>
      <c r="F144" s="99"/>
      <c r="G144" s="44">
        <f>G145</f>
        <v>800</v>
      </c>
    </row>
    <row r="145" spans="1:7" ht="19.5" customHeight="1">
      <c r="A145" s="95" t="s">
        <v>461</v>
      </c>
      <c r="B145" s="4" t="s">
        <v>399</v>
      </c>
      <c r="C145" s="4" t="s">
        <v>602</v>
      </c>
      <c r="D145" s="4" t="s">
        <v>603</v>
      </c>
      <c r="E145" s="4"/>
      <c r="F145" s="99"/>
      <c r="G145" s="44">
        <f>G146</f>
        <v>800</v>
      </c>
    </row>
    <row r="146" spans="1:7" ht="30">
      <c r="A146" s="95" t="s">
        <v>506</v>
      </c>
      <c r="B146" s="4" t="s">
        <v>399</v>
      </c>
      <c r="C146" s="4" t="s">
        <v>602</v>
      </c>
      <c r="D146" s="4" t="s">
        <v>603</v>
      </c>
      <c r="E146" s="4" t="s">
        <v>507</v>
      </c>
      <c r="F146" s="99"/>
      <c r="G146" s="44">
        <f>G147</f>
        <v>800</v>
      </c>
    </row>
    <row r="147" spans="1:7" ht="30">
      <c r="A147" s="95" t="s">
        <v>437</v>
      </c>
      <c r="B147" s="4" t="s">
        <v>399</v>
      </c>
      <c r="C147" s="4" t="s">
        <v>602</v>
      </c>
      <c r="D147" s="4" t="s">
        <v>603</v>
      </c>
      <c r="E147" s="4" t="s">
        <v>508</v>
      </c>
      <c r="F147" s="99"/>
      <c r="G147" s="44">
        <f>G148</f>
        <v>800</v>
      </c>
    </row>
    <row r="148" spans="1:7" ht="31.5" customHeight="1">
      <c r="A148" s="95" t="s">
        <v>663</v>
      </c>
      <c r="B148" s="4" t="s">
        <v>399</v>
      </c>
      <c r="C148" s="4" t="s">
        <v>602</v>
      </c>
      <c r="D148" s="4" t="s">
        <v>603</v>
      </c>
      <c r="E148" s="4" t="s">
        <v>508</v>
      </c>
      <c r="F148" s="99" t="s">
        <v>648</v>
      </c>
      <c r="G148" s="44">
        <v>800</v>
      </c>
    </row>
    <row r="149" spans="1:10" ht="44.25" customHeight="1">
      <c r="A149" s="125" t="s">
        <v>732</v>
      </c>
      <c r="B149" s="5" t="s">
        <v>400</v>
      </c>
      <c r="C149" s="6"/>
      <c r="D149" s="6"/>
      <c r="E149" s="6"/>
      <c r="F149" s="115"/>
      <c r="G149" s="48">
        <f>G150+G172+G169</f>
        <v>17912.1</v>
      </c>
      <c r="H149" s="153"/>
      <c r="J149" s="47"/>
    </row>
    <row r="150" spans="1:7" ht="15">
      <c r="A150" s="95" t="s">
        <v>414</v>
      </c>
      <c r="B150" s="4" t="s">
        <v>400</v>
      </c>
      <c r="C150" s="4" t="s">
        <v>416</v>
      </c>
      <c r="D150" s="4"/>
      <c r="E150" s="4"/>
      <c r="F150" s="99"/>
      <c r="G150" s="44">
        <f>G151</f>
        <v>10833.4</v>
      </c>
    </row>
    <row r="151" spans="1:7" ht="45.75" customHeight="1">
      <c r="A151" s="95" t="s">
        <v>500</v>
      </c>
      <c r="B151" s="4" t="s">
        <v>400</v>
      </c>
      <c r="C151" s="4" t="s">
        <v>416</v>
      </c>
      <c r="D151" s="4" t="s">
        <v>398</v>
      </c>
      <c r="E151" s="4"/>
      <c r="F151" s="99"/>
      <c r="G151" s="49">
        <f>G152+G164+G162+G160</f>
        <v>10833.4</v>
      </c>
    </row>
    <row r="152" spans="1:7" ht="35.25" customHeight="1">
      <c r="A152" s="106" t="s">
        <v>652</v>
      </c>
      <c r="B152" s="4" t="s">
        <v>400</v>
      </c>
      <c r="C152" s="4" t="s">
        <v>416</v>
      </c>
      <c r="D152" s="4" t="s">
        <v>398</v>
      </c>
      <c r="E152" s="4" t="s">
        <v>504</v>
      </c>
      <c r="F152" s="99"/>
      <c r="G152" s="49">
        <f>G153</f>
        <v>8332</v>
      </c>
    </row>
    <row r="153" spans="1:7" ht="18.75" customHeight="1">
      <c r="A153" s="106" t="s">
        <v>415</v>
      </c>
      <c r="B153" s="4" t="s">
        <v>400</v>
      </c>
      <c r="C153" s="4" t="s">
        <v>416</v>
      </c>
      <c r="D153" s="4" t="s">
        <v>398</v>
      </c>
      <c r="E153" s="4" t="s">
        <v>505</v>
      </c>
      <c r="F153" s="99"/>
      <c r="G153" s="49">
        <f>SUM(G154:G159)</f>
        <v>8332</v>
      </c>
    </row>
    <row r="154" spans="1:7" ht="18.75" customHeight="1">
      <c r="A154" s="124" t="s">
        <v>641</v>
      </c>
      <c r="B154" s="4" t="s">
        <v>400</v>
      </c>
      <c r="C154" s="4" t="s">
        <v>416</v>
      </c>
      <c r="D154" s="4" t="s">
        <v>398</v>
      </c>
      <c r="E154" s="4" t="s">
        <v>505</v>
      </c>
      <c r="F154" s="135" t="s">
        <v>714</v>
      </c>
      <c r="G154" s="49">
        <f>6653+77</f>
        <v>6730</v>
      </c>
    </row>
    <row r="155" spans="1:7" ht="35.25" customHeight="1">
      <c r="A155" s="124" t="s">
        <v>642</v>
      </c>
      <c r="B155" s="4" t="s">
        <v>400</v>
      </c>
      <c r="C155" s="4" t="s">
        <v>416</v>
      </c>
      <c r="D155" s="4" t="s">
        <v>398</v>
      </c>
      <c r="E155" s="4" t="s">
        <v>505</v>
      </c>
      <c r="F155" s="135" t="s">
        <v>729</v>
      </c>
      <c r="G155" s="49">
        <v>8</v>
      </c>
    </row>
    <row r="156" spans="1:7" ht="31.5" customHeight="1">
      <c r="A156" s="124" t="s">
        <v>643</v>
      </c>
      <c r="B156" s="4" t="s">
        <v>400</v>
      </c>
      <c r="C156" s="4" t="s">
        <v>416</v>
      </c>
      <c r="D156" s="4" t="s">
        <v>398</v>
      </c>
      <c r="E156" s="4" t="s">
        <v>505</v>
      </c>
      <c r="F156" s="135" t="s">
        <v>647</v>
      </c>
      <c r="G156" s="49">
        <v>685</v>
      </c>
    </row>
    <row r="157" spans="1:7" ht="33.75" customHeight="1">
      <c r="A157" s="95" t="s">
        <v>663</v>
      </c>
      <c r="B157" s="4" t="s">
        <v>400</v>
      </c>
      <c r="C157" s="4" t="s">
        <v>416</v>
      </c>
      <c r="D157" s="4" t="s">
        <v>398</v>
      </c>
      <c r="E157" s="4" t="s">
        <v>505</v>
      </c>
      <c r="F157" s="135" t="s">
        <v>648</v>
      </c>
      <c r="G157" s="49">
        <v>866</v>
      </c>
    </row>
    <row r="158" spans="1:7" ht="30">
      <c r="A158" s="124" t="s">
        <v>645</v>
      </c>
      <c r="B158" s="4" t="s">
        <v>400</v>
      </c>
      <c r="C158" s="4" t="s">
        <v>416</v>
      </c>
      <c r="D158" s="4" t="s">
        <v>398</v>
      </c>
      <c r="E158" s="4" t="s">
        <v>505</v>
      </c>
      <c r="F158" s="135" t="s">
        <v>649</v>
      </c>
      <c r="G158" s="49">
        <v>35</v>
      </c>
    </row>
    <row r="159" spans="1:7" ht="30">
      <c r="A159" s="124" t="s">
        <v>646</v>
      </c>
      <c r="B159" s="4" t="s">
        <v>400</v>
      </c>
      <c r="C159" s="4" t="s">
        <v>416</v>
      </c>
      <c r="D159" s="4" t="s">
        <v>398</v>
      </c>
      <c r="E159" s="4" t="s">
        <v>505</v>
      </c>
      <c r="F159" s="135" t="s">
        <v>650</v>
      </c>
      <c r="G159" s="49">
        <v>8</v>
      </c>
    </row>
    <row r="160" spans="1:7" ht="36.75" customHeight="1">
      <c r="A160" s="124" t="s">
        <v>806</v>
      </c>
      <c r="B160" s="4" t="s">
        <v>400</v>
      </c>
      <c r="C160" s="4" t="s">
        <v>416</v>
      </c>
      <c r="D160" s="4" t="s">
        <v>398</v>
      </c>
      <c r="E160" s="4" t="s">
        <v>807</v>
      </c>
      <c r="F160" s="135"/>
      <c r="G160" s="49">
        <f>G161</f>
        <v>1230.4</v>
      </c>
    </row>
    <row r="161" spans="1:7" ht="30">
      <c r="A161" s="95" t="s">
        <v>663</v>
      </c>
      <c r="B161" s="4" t="s">
        <v>400</v>
      </c>
      <c r="C161" s="4" t="s">
        <v>416</v>
      </c>
      <c r="D161" s="4" t="s">
        <v>398</v>
      </c>
      <c r="E161" s="4" t="s">
        <v>807</v>
      </c>
      <c r="F161" s="135" t="s">
        <v>648</v>
      </c>
      <c r="G161" s="49">
        <v>1230.4</v>
      </c>
    </row>
    <row r="162" spans="1:7" ht="75">
      <c r="A162" s="124" t="s">
        <v>808</v>
      </c>
      <c r="B162" s="4" t="s">
        <v>400</v>
      </c>
      <c r="C162" s="4" t="s">
        <v>416</v>
      </c>
      <c r="D162" s="4" t="s">
        <v>398</v>
      </c>
      <c r="E162" s="4" t="s">
        <v>809</v>
      </c>
      <c r="F162" s="135"/>
      <c r="G162" s="49">
        <f>G163</f>
        <v>361</v>
      </c>
    </row>
    <row r="163" spans="1:7" ht="30">
      <c r="A163" s="124" t="s">
        <v>643</v>
      </c>
      <c r="B163" s="4" t="s">
        <v>400</v>
      </c>
      <c r="C163" s="4" t="s">
        <v>416</v>
      </c>
      <c r="D163" s="4" t="s">
        <v>398</v>
      </c>
      <c r="E163" s="4" t="s">
        <v>809</v>
      </c>
      <c r="F163" s="135" t="s">
        <v>647</v>
      </c>
      <c r="G163" s="49">
        <v>361</v>
      </c>
    </row>
    <row r="164" spans="1:7" ht="18.75" customHeight="1">
      <c r="A164" s="95" t="s">
        <v>483</v>
      </c>
      <c r="B164" s="4" t="s">
        <v>400</v>
      </c>
      <c r="C164" s="4" t="s">
        <v>416</v>
      </c>
      <c r="D164" s="4" t="s">
        <v>398</v>
      </c>
      <c r="E164" s="4" t="s">
        <v>484</v>
      </c>
      <c r="F164" s="135"/>
      <c r="G164" s="49">
        <f>G165</f>
        <v>910</v>
      </c>
    </row>
    <row r="165" spans="1:7" ht="45">
      <c r="A165" s="95" t="s">
        <v>655</v>
      </c>
      <c r="B165" s="4" t="s">
        <v>400</v>
      </c>
      <c r="C165" s="4" t="s">
        <v>416</v>
      </c>
      <c r="D165" s="4" t="s">
        <v>398</v>
      </c>
      <c r="E165" s="63" t="s">
        <v>691</v>
      </c>
      <c r="F165" s="135"/>
      <c r="G165" s="49">
        <f>SUM(G166:G168)</f>
        <v>910</v>
      </c>
    </row>
    <row r="166" spans="1:7" ht="30">
      <c r="A166" s="124" t="s">
        <v>642</v>
      </c>
      <c r="B166" s="62" t="s">
        <v>400</v>
      </c>
      <c r="C166" s="4" t="s">
        <v>416</v>
      </c>
      <c r="D166" s="4" t="s">
        <v>398</v>
      </c>
      <c r="E166" s="63" t="s">
        <v>691</v>
      </c>
      <c r="F166" s="135" t="s">
        <v>729</v>
      </c>
      <c r="G166" s="49">
        <v>30</v>
      </c>
    </row>
    <row r="167" spans="1:7" ht="34.5" customHeight="1">
      <c r="A167" s="127" t="s">
        <v>643</v>
      </c>
      <c r="B167" s="62" t="s">
        <v>400</v>
      </c>
      <c r="C167" s="4" t="s">
        <v>416</v>
      </c>
      <c r="D167" s="4" t="s">
        <v>398</v>
      </c>
      <c r="E167" s="63" t="s">
        <v>691</v>
      </c>
      <c r="F167" s="135" t="s">
        <v>647</v>
      </c>
      <c r="G167" s="49">
        <v>580</v>
      </c>
    </row>
    <row r="168" spans="1:7" ht="34.5" customHeight="1">
      <c r="A168" s="95" t="s">
        <v>663</v>
      </c>
      <c r="B168" s="62" t="s">
        <v>400</v>
      </c>
      <c r="C168" s="4" t="s">
        <v>416</v>
      </c>
      <c r="D168" s="4" t="s">
        <v>398</v>
      </c>
      <c r="E168" s="63" t="s">
        <v>691</v>
      </c>
      <c r="F168" s="135" t="s">
        <v>648</v>
      </c>
      <c r="G168" s="49">
        <v>300</v>
      </c>
    </row>
    <row r="169" spans="1:7" ht="34.5" customHeight="1">
      <c r="A169" s="146" t="s">
        <v>426</v>
      </c>
      <c r="B169" s="4" t="s">
        <v>400</v>
      </c>
      <c r="C169" s="4" t="s">
        <v>416</v>
      </c>
      <c r="D169" s="4" t="s">
        <v>608</v>
      </c>
      <c r="E169" s="63"/>
      <c r="F169" s="135"/>
      <c r="G169" s="49">
        <f>G170</f>
        <v>4761.7</v>
      </c>
    </row>
    <row r="170" spans="1:7" ht="46.5" customHeight="1">
      <c r="A170" s="160" t="s">
        <v>860</v>
      </c>
      <c r="B170" s="4" t="s">
        <v>400</v>
      </c>
      <c r="C170" s="4" t="s">
        <v>416</v>
      </c>
      <c r="D170" s="4" t="s">
        <v>608</v>
      </c>
      <c r="E170" s="63" t="s">
        <v>779</v>
      </c>
      <c r="F170" s="135"/>
      <c r="G170" s="49">
        <f>G171</f>
        <v>4761.7</v>
      </c>
    </row>
    <row r="171" spans="1:7" ht="112.5" customHeight="1">
      <c r="A171" s="95" t="s">
        <v>792</v>
      </c>
      <c r="B171" s="4" t="s">
        <v>400</v>
      </c>
      <c r="C171" s="4" t="s">
        <v>416</v>
      </c>
      <c r="D171" s="4" t="s">
        <v>608</v>
      </c>
      <c r="E171" s="63" t="s">
        <v>779</v>
      </c>
      <c r="F171" s="135" t="s">
        <v>780</v>
      </c>
      <c r="G171" s="49">
        <f>3012.1+1749.6</f>
        <v>4761.7</v>
      </c>
    </row>
    <row r="172" spans="1:7" ht="31.5" customHeight="1">
      <c r="A172" s="106" t="s">
        <v>639</v>
      </c>
      <c r="B172" s="4" t="s">
        <v>400</v>
      </c>
      <c r="C172" s="4" t="s">
        <v>606</v>
      </c>
      <c r="D172" s="4" t="s">
        <v>607</v>
      </c>
      <c r="E172" s="4"/>
      <c r="F172" s="99"/>
      <c r="G172" s="49">
        <f>G173</f>
        <v>2317</v>
      </c>
    </row>
    <row r="173" spans="1:7" ht="32.25" customHeight="1">
      <c r="A173" s="106" t="s">
        <v>493</v>
      </c>
      <c r="B173" s="4" t="s">
        <v>400</v>
      </c>
      <c r="C173" s="4" t="s">
        <v>606</v>
      </c>
      <c r="D173" s="4" t="s">
        <v>607</v>
      </c>
      <c r="E173" s="4" t="s">
        <v>424</v>
      </c>
      <c r="F173" s="99"/>
      <c r="G173" s="49">
        <f>G174</f>
        <v>2317</v>
      </c>
    </row>
    <row r="174" spans="1:7" ht="18" customHeight="1">
      <c r="A174" s="95" t="s">
        <v>463</v>
      </c>
      <c r="B174" s="4" t="s">
        <v>400</v>
      </c>
      <c r="C174" s="4" t="s">
        <v>606</v>
      </c>
      <c r="D174" s="4" t="s">
        <v>607</v>
      </c>
      <c r="E174" s="4" t="s">
        <v>510</v>
      </c>
      <c r="F174" s="99"/>
      <c r="G174" s="49">
        <f>G179</f>
        <v>2317</v>
      </c>
    </row>
    <row r="175" spans="1:7" ht="20.25" customHeight="1" hidden="1">
      <c r="A175" s="129"/>
      <c r="B175" s="104"/>
      <c r="C175" s="104"/>
      <c r="D175" s="104"/>
      <c r="E175" s="104"/>
      <c r="F175" s="116"/>
      <c r="G175" s="50"/>
    </row>
    <row r="176" spans="1:7" ht="33.75" customHeight="1" hidden="1">
      <c r="A176" s="129"/>
      <c r="B176" s="104"/>
      <c r="C176" s="104"/>
      <c r="D176" s="104"/>
      <c r="E176" s="104"/>
      <c r="F176" s="116"/>
      <c r="G176" s="50"/>
    </row>
    <row r="177" spans="1:7" ht="47.25" customHeight="1" hidden="1">
      <c r="A177" s="130" t="s">
        <v>480</v>
      </c>
      <c r="B177" s="4" t="s">
        <v>400</v>
      </c>
      <c r="C177" s="4" t="s">
        <v>416</v>
      </c>
      <c r="D177" s="4" t="s">
        <v>423</v>
      </c>
      <c r="E177" s="4" t="s">
        <v>479</v>
      </c>
      <c r="F177" s="117">
        <v>520</v>
      </c>
      <c r="G177" s="49">
        <v>40613</v>
      </c>
    </row>
    <row r="178" spans="1:7" ht="49.5" customHeight="1" hidden="1">
      <c r="A178" s="130" t="s">
        <v>481</v>
      </c>
      <c r="B178" s="4" t="s">
        <v>400</v>
      </c>
      <c r="C178" s="4" t="s">
        <v>416</v>
      </c>
      <c r="D178" s="4" t="s">
        <v>423</v>
      </c>
      <c r="E178" s="4" t="s">
        <v>479</v>
      </c>
      <c r="F178" s="117">
        <v>520</v>
      </c>
      <c r="G178" s="49">
        <v>-40613</v>
      </c>
    </row>
    <row r="179" spans="1:7" ht="15" customHeight="1">
      <c r="A179" s="130" t="s">
        <v>380</v>
      </c>
      <c r="B179" s="4" t="s">
        <v>400</v>
      </c>
      <c r="C179" s="4" t="s">
        <v>606</v>
      </c>
      <c r="D179" s="4" t="s">
        <v>607</v>
      </c>
      <c r="E179" s="4" t="s">
        <v>510</v>
      </c>
      <c r="F179" s="99" t="s">
        <v>726</v>
      </c>
      <c r="G179" s="49">
        <f>464+1853</f>
        <v>2317</v>
      </c>
    </row>
    <row r="180" spans="1:10" ht="42.75" customHeight="1">
      <c r="A180" s="125" t="s">
        <v>734</v>
      </c>
      <c r="B180" s="5" t="s">
        <v>401</v>
      </c>
      <c r="C180" s="6"/>
      <c r="D180" s="6"/>
      <c r="E180" s="6"/>
      <c r="F180" s="115"/>
      <c r="G180" s="46">
        <f>G181+G195</f>
        <v>20525.4</v>
      </c>
      <c r="H180" s="153"/>
      <c r="J180" s="47"/>
    </row>
    <row r="181" spans="1:7" ht="15">
      <c r="A181" s="95" t="s">
        <v>414</v>
      </c>
      <c r="B181" s="4" t="s">
        <v>401</v>
      </c>
      <c r="C181" s="4" t="s">
        <v>416</v>
      </c>
      <c r="D181" s="4"/>
      <c r="E181" s="4"/>
      <c r="F181" s="99"/>
      <c r="G181" s="49">
        <f>G182</f>
        <v>13041</v>
      </c>
    </row>
    <row r="182" spans="1:7" ht="15">
      <c r="A182" s="95" t="s">
        <v>426</v>
      </c>
      <c r="B182" s="4" t="s">
        <v>401</v>
      </c>
      <c r="C182" s="4" t="s">
        <v>416</v>
      </c>
      <c r="D182" s="4" t="s">
        <v>608</v>
      </c>
      <c r="E182" s="4"/>
      <c r="F182" s="99"/>
      <c r="G182" s="49">
        <f>G184+G190</f>
        <v>13041</v>
      </c>
    </row>
    <row r="183" spans="1:7" ht="39.75" customHeight="1">
      <c r="A183" s="106" t="s">
        <v>652</v>
      </c>
      <c r="B183" s="4" t="s">
        <v>401</v>
      </c>
      <c r="C183" s="4" t="s">
        <v>416</v>
      </c>
      <c r="D183" s="4" t="s">
        <v>608</v>
      </c>
      <c r="E183" s="4" t="s">
        <v>504</v>
      </c>
      <c r="F183" s="99"/>
      <c r="G183" s="49">
        <f>G184</f>
        <v>9460</v>
      </c>
    </row>
    <row r="184" spans="1:7" ht="15">
      <c r="A184" s="106" t="s">
        <v>415</v>
      </c>
      <c r="B184" s="4" t="s">
        <v>401</v>
      </c>
      <c r="C184" s="4" t="s">
        <v>416</v>
      </c>
      <c r="D184" s="4" t="s">
        <v>608</v>
      </c>
      <c r="E184" s="4" t="s">
        <v>505</v>
      </c>
      <c r="F184" s="99"/>
      <c r="G184" s="49">
        <f>G185+G187+G188+G189+G186</f>
        <v>9460</v>
      </c>
    </row>
    <row r="185" spans="1:7" ht="15">
      <c r="A185" s="124" t="s">
        <v>641</v>
      </c>
      <c r="B185" s="4" t="s">
        <v>401</v>
      </c>
      <c r="C185" s="4" t="s">
        <v>416</v>
      </c>
      <c r="D185" s="4" t="s">
        <v>608</v>
      </c>
      <c r="E185" s="4" t="s">
        <v>505</v>
      </c>
      <c r="F185" s="135" t="s">
        <v>714</v>
      </c>
      <c r="G185" s="49">
        <f>8704+100</f>
        <v>8804</v>
      </c>
    </row>
    <row r="186" spans="1:7" ht="30">
      <c r="A186" s="124" t="s">
        <v>642</v>
      </c>
      <c r="B186" s="4" t="s">
        <v>401</v>
      </c>
      <c r="C186" s="4" t="s">
        <v>416</v>
      </c>
      <c r="D186" s="4" t="s">
        <v>398</v>
      </c>
      <c r="E186" s="4" t="s">
        <v>505</v>
      </c>
      <c r="F186" s="135" t="s">
        <v>729</v>
      </c>
      <c r="G186" s="49">
        <v>25</v>
      </c>
    </row>
    <row r="187" spans="1:7" ht="30">
      <c r="A187" s="95" t="s">
        <v>663</v>
      </c>
      <c r="B187" s="4" t="s">
        <v>401</v>
      </c>
      <c r="C187" s="4" t="s">
        <v>416</v>
      </c>
      <c r="D187" s="4" t="s">
        <v>608</v>
      </c>
      <c r="E187" s="4" t="s">
        <v>505</v>
      </c>
      <c r="F187" s="135" t="s">
        <v>648</v>
      </c>
      <c r="G187" s="49">
        <f>636-25</f>
        <v>611</v>
      </c>
    </row>
    <row r="188" spans="1:7" ht="30">
      <c r="A188" s="124" t="s">
        <v>645</v>
      </c>
      <c r="B188" s="4" t="s">
        <v>401</v>
      </c>
      <c r="C188" s="4" t="s">
        <v>416</v>
      </c>
      <c r="D188" s="4" t="s">
        <v>608</v>
      </c>
      <c r="E188" s="4" t="s">
        <v>505</v>
      </c>
      <c r="F188" s="135" t="s">
        <v>649</v>
      </c>
      <c r="G188" s="49">
        <v>10</v>
      </c>
    </row>
    <row r="189" spans="1:7" ht="30">
      <c r="A189" s="124" t="s">
        <v>646</v>
      </c>
      <c r="B189" s="4" t="s">
        <v>401</v>
      </c>
      <c r="C189" s="4" t="s">
        <v>416</v>
      </c>
      <c r="D189" s="4" t="s">
        <v>608</v>
      </c>
      <c r="E189" s="4" t="s">
        <v>505</v>
      </c>
      <c r="F189" s="135" t="s">
        <v>650</v>
      </c>
      <c r="G189" s="49">
        <v>10</v>
      </c>
    </row>
    <row r="190" spans="1:7" ht="45">
      <c r="A190" s="106" t="s">
        <v>381</v>
      </c>
      <c r="B190" s="4" t="s">
        <v>401</v>
      </c>
      <c r="C190" s="4" t="s">
        <v>416</v>
      </c>
      <c r="D190" s="4" t="s">
        <v>608</v>
      </c>
      <c r="E190" s="4" t="s">
        <v>382</v>
      </c>
      <c r="F190" s="99"/>
      <c r="G190" s="49">
        <f>G191</f>
        <v>3581</v>
      </c>
    </row>
    <row r="191" spans="1:7" ht="45">
      <c r="A191" s="95" t="s">
        <v>383</v>
      </c>
      <c r="B191" s="4" t="s">
        <v>401</v>
      </c>
      <c r="C191" s="4" t="s">
        <v>416</v>
      </c>
      <c r="D191" s="4" t="s">
        <v>608</v>
      </c>
      <c r="E191" s="4" t="s">
        <v>384</v>
      </c>
      <c r="F191" s="99"/>
      <c r="G191" s="49">
        <f>G192</f>
        <v>3581</v>
      </c>
    </row>
    <row r="192" spans="1:7" ht="33.75" customHeight="1">
      <c r="A192" s="95" t="s">
        <v>663</v>
      </c>
      <c r="B192" s="4" t="s">
        <v>401</v>
      </c>
      <c r="C192" s="4" t="s">
        <v>416</v>
      </c>
      <c r="D192" s="4" t="s">
        <v>608</v>
      </c>
      <c r="E192" s="4" t="s">
        <v>384</v>
      </c>
      <c r="F192" s="99" t="s">
        <v>648</v>
      </c>
      <c r="G192" s="49">
        <f>1581+2000</f>
        <v>3581</v>
      </c>
    </row>
    <row r="193" spans="1:7" ht="75.75" customHeight="1">
      <c r="A193" s="95" t="s">
        <v>886</v>
      </c>
      <c r="B193" s="4" t="s">
        <v>401</v>
      </c>
      <c r="C193" s="4" t="s">
        <v>416</v>
      </c>
      <c r="D193" s="4" t="s">
        <v>608</v>
      </c>
      <c r="E193" s="4" t="s">
        <v>384</v>
      </c>
      <c r="F193" s="99" t="s">
        <v>648</v>
      </c>
      <c r="G193" s="49">
        <v>2000</v>
      </c>
    </row>
    <row r="194" spans="1:7" ht="25.5" customHeight="1">
      <c r="A194" s="95" t="s">
        <v>402</v>
      </c>
      <c r="B194" s="4" t="s">
        <v>401</v>
      </c>
      <c r="C194" s="4" t="s">
        <v>451</v>
      </c>
      <c r="D194" s="4"/>
      <c r="E194" s="4"/>
      <c r="F194" s="99"/>
      <c r="G194" s="49">
        <f>G195</f>
        <v>7484.4</v>
      </c>
    </row>
    <row r="195" spans="1:7" ht="20.25" customHeight="1">
      <c r="A195" s="95" t="s">
        <v>502</v>
      </c>
      <c r="B195" s="4" t="s">
        <v>401</v>
      </c>
      <c r="C195" s="4" t="s">
        <v>451</v>
      </c>
      <c r="D195" s="4" t="s">
        <v>457</v>
      </c>
      <c r="E195" s="4"/>
      <c r="F195" s="99"/>
      <c r="G195" s="49">
        <f>G196</f>
        <v>7484.4</v>
      </c>
    </row>
    <row r="196" spans="1:7" ht="90">
      <c r="A196" s="95" t="s">
        <v>688</v>
      </c>
      <c r="B196" s="4" t="s">
        <v>401</v>
      </c>
      <c r="C196" s="4" t="s">
        <v>451</v>
      </c>
      <c r="D196" s="4" t="s">
        <v>457</v>
      </c>
      <c r="E196" s="4" t="s">
        <v>687</v>
      </c>
      <c r="F196" s="99"/>
      <c r="G196" s="49">
        <f>G197</f>
        <v>7484.4</v>
      </c>
    </row>
    <row r="197" spans="1:7" ht="33.75" customHeight="1">
      <c r="A197" s="95" t="s">
        <v>663</v>
      </c>
      <c r="B197" s="4" t="s">
        <v>401</v>
      </c>
      <c r="C197" s="4" t="s">
        <v>451</v>
      </c>
      <c r="D197" s="4" t="s">
        <v>457</v>
      </c>
      <c r="E197" s="4" t="s">
        <v>687</v>
      </c>
      <c r="F197" s="99" t="s">
        <v>648</v>
      </c>
      <c r="G197" s="49">
        <v>7484.4</v>
      </c>
    </row>
    <row r="198" spans="1:10" ht="41.25" customHeight="1">
      <c r="A198" s="24" t="s">
        <v>743</v>
      </c>
      <c r="B198" s="5" t="s">
        <v>545</v>
      </c>
      <c r="C198" s="43"/>
      <c r="D198" s="43"/>
      <c r="E198" s="43"/>
      <c r="F198" s="118"/>
      <c r="G198" s="48">
        <f>G199</f>
        <v>2634</v>
      </c>
      <c r="H198" s="153"/>
      <c r="J198" s="47"/>
    </row>
    <row r="199" spans="1:7" ht="29.25" customHeight="1">
      <c r="A199" s="95" t="s">
        <v>414</v>
      </c>
      <c r="B199" s="6" t="s">
        <v>545</v>
      </c>
      <c r="C199" s="4" t="s">
        <v>416</v>
      </c>
      <c r="D199" s="4"/>
      <c r="E199" s="4"/>
      <c r="F199" s="99"/>
      <c r="G199" s="44">
        <f>G200</f>
        <v>2634</v>
      </c>
    </row>
    <row r="200" spans="1:7" ht="45">
      <c r="A200" s="95" t="s">
        <v>500</v>
      </c>
      <c r="B200" s="4" t="s">
        <v>545</v>
      </c>
      <c r="C200" s="4" t="s">
        <v>416</v>
      </c>
      <c r="D200" s="4" t="s">
        <v>398</v>
      </c>
      <c r="E200" s="4"/>
      <c r="F200" s="99"/>
      <c r="G200" s="49">
        <f>G201</f>
        <v>2634</v>
      </c>
    </row>
    <row r="201" spans="1:7" ht="40.5" customHeight="1">
      <c r="A201" s="106" t="s">
        <v>652</v>
      </c>
      <c r="B201" s="4" t="s">
        <v>545</v>
      </c>
      <c r="C201" s="4" t="s">
        <v>416</v>
      </c>
      <c r="D201" s="4" t="s">
        <v>398</v>
      </c>
      <c r="E201" s="4" t="s">
        <v>504</v>
      </c>
      <c r="F201" s="99"/>
      <c r="G201" s="49">
        <f>G202+G209</f>
        <v>2634</v>
      </c>
    </row>
    <row r="202" spans="1:7" ht="23.25" customHeight="1">
      <c r="A202" s="106" t="s">
        <v>415</v>
      </c>
      <c r="B202" s="4" t="s">
        <v>545</v>
      </c>
      <c r="C202" s="4" t="s">
        <v>416</v>
      </c>
      <c r="D202" s="4" t="s">
        <v>398</v>
      </c>
      <c r="E202" s="4" t="s">
        <v>505</v>
      </c>
      <c r="F202" s="99"/>
      <c r="G202" s="49">
        <f>SUM(G203:G208)</f>
        <v>1308</v>
      </c>
    </row>
    <row r="203" spans="1:7" ht="23.25" customHeight="1">
      <c r="A203" s="124" t="s">
        <v>641</v>
      </c>
      <c r="B203" s="4" t="s">
        <v>545</v>
      </c>
      <c r="C203" s="4" t="s">
        <v>416</v>
      </c>
      <c r="D203" s="4" t="s">
        <v>398</v>
      </c>
      <c r="E203" s="4" t="s">
        <v>505</v>
      </c>
      <c r="F203" s="135" t="s">
        <v>714</v>
      </c>
      <c r="G203" s="49">
        <f>881+10</f>
        <v>891</v>
      </c>
    </row>
    <row r="204" spans="1:7" ht="32.25" customHeight="1">
      <c r="A204" s="124" t="s">
        <v>642</v>
      </c>
      <c r="B204" s="4" t="s">
        <v>545</v>
      </c>
      <c r="C204" s="4" t="s">
        <v>416</v>
      </c>
      <c r="D204" s="4" t="s">
        <v>398</v>
      </c>
      <c r="E204" s="4" t="s">
        <v>505</v>
      </c>
      <c r="F204" s="135" t="s">
        <v>729</v>
      </c>
      <c r="G204" s="49">
        <v>3</v>
      </c>
    </row>
    <row r="205" spans="1:7" ht="32.25" customHeight="1">
      <c r="A205" s="124" t="s">
        <v>643</v>
      </c>
      <c r="B205" s="4" t="s">
        <v>545</v>
      </c>
      <c r="C205" s="4" t="s">
        <v>416</v>
      </c>
      <c r="D205" s="4" t="s">
        <v>398</v>
      </c>
      <c r="E205" s="4" t="s">
        <v>505</v>
      </c>
      <c r="F205" s="135" t="s">
        <v>647</v>
      </c>
      <c r="G205" s="49">
        <v>216.2</v>
      </c>
    </row>
    <row r="206" spans="1:7" ht="32.25" customHeight="1">
      <c r="A206" s="95" t="s">
        <v>663</v>
      </c>
      <c r="B206" s="4" t="s">
        <v>545</v>
      </c>
      <c r="C206" s="4" t="s">
        <v>416</v>
      </c>
      <c r="D206" s="4" t="s">
        <v>398</v>
      </c>
      <c r="E206" s="4" t="s">
        <v>505</v>
      </c>
      <c r="F206" s="135" t="s">
        <v>648</v>
      </c>
      <c r="G206" s="49">
        <f>189.8-7</f>
        <v>182.8</v>
      </c>
    </row>
    <row r="207" spans="1:7" ht="32.25" customHeight="1">
      <c r="A207" s="124" t="s">
        <v>645</v>
      </c>
      <c r="B207" s="4" t="s">
        <v>545</v>
      </c>
      <c r="C207" s="4" t="s">
        <v>416</v>
      </c>
      <c r="D207" s="4" t="s">
        <v>398</v>
      </c>
      <c r="E207" s="4" t="s">
        <v>505</v>
      </c>
      <c r="F207" s="135" t="s">
        <v>649</v>
      </c>
      <c r="G207" s="49">
        <v>5</v>
      </c>
    </row>
    <row r="208" spans="1:7" ht="32.25" customHeight="1">
      <c r="A208" s="124" t="s">
        <v>646</v>
      </c>
      <c r="B208" s="4" t="s">
        <v>545</v>
      </c>
      <c r="C208" s="4" t="s">
        <v>416</v>
      </c>
      <c r="D208" s="4" t="s">
        <v>398</v>
      </c>
      <c r="E208" s="4" t="s">
        <v>505</v>
      </c>
      <c r="F208" s="135" t="s">
        <v>650</v>
      </c>
      <c r="G208" s="49">
        <f>3+7</f>
        <v>10</v>
      </c>
    </row>
    <row r="209" spans="1:7" ht="35.25" customHeight="1">
      <c r="A209" s="95" t="s">
        <v>538</v>
      </c>
      <c r="B209" s="4" t="s">
        <v>545</v>
      </c>
      <c r="C209" s="4" t="s">
        <v>416</v>
      </c>
      <c r="D209" s="4" t="s">
        <v>398</v>
      </c>
      <c r="E209" s="4" t="s">
        <v>544</v>
      </c>
      <c r="F209" s="99"/>
      <c r="G209" s="44">
        <f>G210</f>
        <v>1326</v>
      </c>
    </row>
    <row r="210" spans="1:7" ht="23.25" customHeight="1">
      <c r="A210" s="124" t="s">
        <v>641</v>
      </c>
      <c r="B210" s="4" t="s">
        <v>545</v>
      </c>
      <c r="C210" s="4" t="s">
        <v>416</v>
      </c>
      <c r="D210" s="4" t="s">
        <v>398</v>
      </c>
      <c r="E210" s="4" t="s">
        <v>544</v>
      </c>
      <c r="F210" s="99" t="s">
        <v>714</v>
      </c>
      <c r="G210" s="44">
        <f>1310+16</f>
        <v>1326</v>
      </c>
    </row>
    <row r="211" spans="1:10" ht="45" customHeight="1">
      <c r="A211" s="24" t="s">
        <v>735</v>
      </c>
      <c r="B211" s="5" t="s">
        <v>535</v>
      </c>
      <c r="C211" s="62"/>
      <c r="D211" s="62"/>
      <c r="E211" s="63"/>
      <c r="F211" s="99"/>
      <c r="G211" s="48">
        <f>G217+G236+G297+G302+G316+G212</f>
        <v>201476.5</v>
      </c>
      <c r="H211" s="148"/>
      <c r="I211" s="158"/>
      <c r="J211" s="47"/>
    </row>
    <row r="212" spans="1:7" ht="30">
      <c r="A212" s="95" t="s">
        <v>429</v>
      </c>
      <c r="B212" s="4" t="s">
        <v>535</v>
      </c>
      <c r="C212" s="4" t="s">
        <v>430</v>
      </c>
      <c r="D212" s="62"/>
      <c r="E212" s="63"/>
      <c r="F212" s="99"/>
      <c r="G212" s="44">
        <f>G213</f>
        <v>40</v>
      </c>
    </row>
    <row r="213" spans="1:7" ht="15">
      <c r="A213" s="127" t="s">
        <v>533</v>
      </c>
      <c r="B213" s="4" t="s">
        <v>535</v>
      </c>
      <c r="C213" s="4" t="s">
        <v>430</v>
      </c>
      <c r="D213" s="4" t="s">
        <v>532</v>
      </c>
      <c r="E213" s="4"/>
      <c r="F213" s="99"/>
      <c r="G213" s="44">
        <f>G214</f>
        <v>40</v>
      </c>
    </row>
    <row r="214" spans="1:7" ht="23.25" customHeight="1">
      <c r="A214" s="95" t="s">
        <v>483</v>
      </c>
      <c r="B214" s="4" t="s">
        <v>535</v>
      </c>
      <c r="C214" s="4" t="s">
        <v>430</v>
      </c>
      <c r="D214" s="4" t="s">
        <v>532</v>
      </c>
      <c r="E214" s="4" t="s">
        <v>484</v>
      </c>
      <c r="F214" s="99"/>
      <c r="G214" s="44">
        <f>G215</f>
        <v>40</v>
      </c>
    </row>
    <row r="215" spans="1:7" ht="30">
      <c r="A215" s="95" t="s">
        <v>696</v>
      </c>
      <c r="B215" s="4" t="s">
        <v>535</v>
      </c>
      <c r="C215" s="4" t="s">
        <v>430</v>
      </c>
      <c r="D215" s="4" t="s">
        <v>532</v>
      </c>
      <c r="E215" s="132" t="s">
        <v>566</v>
      </c>
      <c r="F215" s="99"/>
      <c r="G215" s="44">
        <f>G216</f>
        <v>40</v>
      </c>
    </row>
    <row r="216" spans="1:7" ht="30">
      <c r="A216" s="127" t="s">
        <v>663</v>
      </c>
      <c r="B216" s="62" t="s">
        <v>535</v>
      </c>
      <c r="C216" s="4" t="s">
        <v>430</v>
      </c>
      <c r="D216" s="4" t="s">
        <v>532</v>
      </c>
      <c r="E216" s="132" t="s">
        <v>566</v>
      </c>
      <c r="F216" s="99" t="s">
        <v>648</v>
      </c>
      <c r="G216" s="44">
        <v>40</v>
      </c>
    </row>
    <row r="217" spans="1:8" ht="15">
      <c r="A217" s="95" t="s">
        <v>459</v>
      </c>
      <c r="B217" s="4" t="s">
        <v>535</v>
      </c>
      <c r="C217" s="4" t="s">
        <v>427</v>
      </c>
      <c r="D217" s="4"/>
      <c r="E217" s="4"/>
      <c r="F217" s="99"/>
      <c r="G217" s="44">
        <f>G218+G221+G232</f>
        <v>27880.2</v>
      </c>
      <c r="H217" s="147"/>
    </row>
    <row r="218" spans="1:8" ht="15">
      <c r="A218" s="95" t="s">
        <v>763</v>
      </c>
      <c r="B218" s="4" t="s">
        <v>535</v>
      </c>
      <c r="C218" s="4" t="s">
        <v>427</v>
      </c>
      <c r="D218" s="4" t="s">
        <v>764</v>
      </c>
      <c r="E218" s="4"/>
      <c r="F218" s="99"/>
      <c r="G218" s="44">
        <f>G219</f>
        <v>447.5</v>
      </c>
      <c r="H218" s="147"/>
    </row>
    <row r="219" spans="1:7" ht="30">
      <c r="A219" s="95" t="s">
        <v>766</v>
      </c>
      <c r="B219" s="4" t="s">
        <v>535</v>
      </c>
      <c r="C219" s="4" t="s">
        <v>427</v>
      </c>
      <c r="D219" s="4" t="s">
        <v>764</v>
      </c>
      <c r="E219" s="4" t="s">
        <v>765</v>
      </c>
      <c r="F219" s="99"/>
      <c r="G219" s="44">
        <f>G220</f>
        <v>447.5</v>
      </c>
    </row>
    <row r="220" spans="1:7" ht="30">
      <c r="A220" s="127" t="s">
        <v>663</v>
      </c>
      <c r="B220" s="4" t="s">
        <v>535</v>
      </c>
      <c r="C220" s="4" t="s">
        <v>427</v>
      </c>
      <c r="D220" s="4" t="s">
        <v>764</v>
      </c>
      <c r="E220" s="4" t="s">
        <v>765</v>
      </c>
      <c r="F220" s="99" t="s">
        <v>648</v>
      </c>
      <c r="G220" s="44">
        <v>447.5</v>
      </c>
    </row>
    <row r="221" spans="1:8" ht="15">
      <c r="A221" s="127" t="s">
        <v>622</v>
      </c>
      <c r="B221" s="62" t="s">
        <v>535</v>
      </c>
      <c r="C221" s="62" t="s">
        <v>427</v>
      </c>
      <c r="D221" s="62" t="s">
        <v>528</v>
      </c>
      <c r="E221" s="4"/>
      <c r="F221" s="119"/>
      <c r="G221" s="44">
        <f>G223+G226+G224+G229</f>
        <v>27072.7</v>
      </c>
      <c r="H221" s="147"/>
    </row>
    <row r="222" spans="1:7" ht="15">
      <c r="A222" s="127" t="s">
        <v>627</v>
      </c>
      <c r="B222" s="62" t="s">
        <v>535</v>
      </c>
      <c r="C222" s="62" t="s">
        <v>427</v>
      </c>
      <c r="D222" s="62" t="s">
        <v>528</v>
      </c>
      <c r="E222" s="4" t="s">
        <v>706</v>
      </c>
      <c r="F222" s="119"/>
      <c r="G222" s="44">
        <f>G223</f>
        <v>2070</v>
      </c>
    </row>
    <row r="223" spans="1:7" ht="30">
      <c r="A223" s="127" t="s">
        <v>663</v>
      </c>
      <c r="B223" s="62" t="s">
        <v>535</v>
      </c>
      <c r="C223" s="62" t="s">
        <v>427</v>
      </c>
      <c r="D223" s="62" t="s">
        <v>528</v>
      </c>
      <c r="E223" s="4" t="s">
        <v>706</v>
      </c>
      <c r="F223" s="119" t="s">
        <v>648</v>
      </c>
      <c r="G223" s="44">
        <v>2070</v>
      </c>
    </row>
    <row r="224" spans="1:7" ht="15">
      <c r="A224" s="127" t="s">
        <v>627</v>
      </c>
      <c r="B224" s="62" t="s">
        <v>535</v>
      </c>
      <c r="C224" s="62" t="s">
        <v>427</v>
      </c>
      <c r="D224" s="62" t="s">
        <v>528</v>
      </c>
      <c r="E224" s="4" t="s">
        <v>706</v>
      </c>
      <c r="F224" s="119"/>
      <c r="G224" s="44">
        <f>G225</f>
        <v>2207</v>
      </c>
    </row>
    <row r="225" spans="1:7" ht="60">
      <c r="A225" s="127" t="s">
        <v>727</v>
      </c>
      <c r="B225" s="62" t="s">
        <v>535</v>
      </c>
      <c r="C225" s="62" t="s">
        <v>427</v>
      </c>
      <c r="D225" s="62" t="s">
        <v>528</v>
      </c>
      <c r="E225" s="4" t="s">
        <v>706</v>
      </c>
      <c r="F225" s="119" t="s">
        <v>386</v>
      </c>
      <c r="G225" s="44">
        <v>2207</v>
      </c>
    </row>
    <row r="226" spans="1:7" ht="30">
      <c r="A226" s="95" t="s">
        <v>483</v>
      </c>
      <c r="B226" s="4" t="s">
        <v>535</v>
      </c>
      <c r="C226" s="62" t="s">
        <v>427</v>
      </c>
      <c r="D226" s="62" t="s">
        <v>528</v>
      </c>
      <c r="E226" s="4" t="s">
        <v>484</v>
      </c>
      <c r="F226" s="99"/>
      <c r="G226" s="44">
        <f>G227</f>
        <v>21330.7</v>
      </c>
    </row>
    <row r="227" spans="1:7" ht="30">
      <c r="A227" s="95" t="s">
        <v>874</v>
      </c>
      <c r="B227" s="4" t="s">
        <v>535</v>
      </c>
      <c r="C227" s="62" t="s">
        <v>427</v>
      </c>
      <c r="D227" s="62" t="s">
        <v>528</v>
      </c>
      <c r="E227" s="4" t="s">
        <v>720</v>
      </c>
      <c r="F227" s="99"/>
      <c r="G227" s="44">
        <f>G228</f>
        <v>21330.7</v>
      </c>
    </row>
    <row r="228" spans="1:7" ht="30">
      <c r="A228" s="127" t="s">
        <v>663</v>
      </c>
      <c r="B228" s="4" t="s">
        <v>535</v>
      </c>
      <c r="C228" s="62" t="s">
        <v>427</v>
      </c>
      <c r="D228" s="62" t="s">
        <v>528</v>
      </c>
      <c r="E228" s="4" t="s">
        <v>720</v>
      </c>
      <c r="F228" s="99" t="s">
        <v>648</v>
      </c>
      <c r="G228" s="44">
        <v>21330.7</v>
      </c>
    </row>
    <row r="229" spans="1:7" ht="50.25" customHeight="1">
      <c r="A229" s="95" t="s">
        <v>793</v>
      </c>
      <c r="B229" s="4" t="s">
        <v>535</v>
      </c>
      <c r="C229" s="62" t="s">
        <v>427</v>
      </c>
      <c r="D229" s="62" t="s">
        <v>528</v>
      </c>
      <c r="E229" s="4" t="s">
        <v>768</v>
      </c>
      <c r="F229" s="99"/>
      <c r="G229" s="44">
        <f>G230</f>
        <v>1465</v>
      </c>
    </row>
    <row r="230" spans="1:7" ht="47.25" customHeight="1">
      <c r="A230" s="95" t="s">
        <v>884</v>
      </c>
      <c r="B230" s="4" t="s">
        <v>535</v>
      </c>
      <c r="C230" s="62" t="s">
        <v>427</v>
      </c>
      <c r="D230" s="62" t="s">
        <v>528</v>
      </c>
      <c r="E230" s="4" t="s">
        <v>767</v>
      </c>
      <c r="F230" s="99"/>
      <c r="G230" s="44">
        <f>G231</f>
        <v>1465</v>
      </c>
    </row>
    <row r="231" spans="1:7" ht="30">
      <c r="A231" s="127" t="s">
        <v>663</v>
      </c>
      <c r="B231" s="4" t="s">
        <v>535</v>
      </c>
      <c r="C231" s="62" t="s">
        <v>427</v>
      </c>
      <c r="D231" s="62" t="s">
        <v>528</v>
      </c>
      <c r="E231" s="4" t="s">
        <v>767</v>
      </c>
      <c r="F231" s="99" t="s">
        <v>648</v>
      </c>
      <c r="G231" s="44">
        <v>1465</v>
      </c>
    </row>
    <row r="232" spans="1:7" ht="30">
      <c r="A232" s="95" t="s">
        <v>428</v>
      </c>
      <c r="B232" s="4" t="s">
        <v>535</v>
      </c>
      <c r="C232" s="62" t="s">
        <v>427</v>
      </c>
      <c r="D232" s="62" t="s">
        <v>529</v>
      </c>
      <c r="E232" s="4"/>
      <c r="F232" s="99"/>
      <c r="G232" s="44">
        <f>G233</f>
        <v>360</v>
      </c>
    </row>
    <row r="233" spans="1:7" ht="27" customHeight="1">
      <c r="A233" s="95" t="s">
        <v>483</v>
      </c>
      <c r="B233" s="4" t="s">
        <v>535</v>
      </c>
      <c r="C233" s="62" t="s">
        <v>427</v>
      </c>
      <c r="D233" s="62" t="s">
        <v>529</v>
      </c>
      <c r="E233" s="63" t="s">
        <v>484</v>
      </c>
      <c r="F233" s="99"/>
      <c r="G233" s="44">
        <f>G234</f>
        <v>360</v>
      </c>
    </row>
    <row r="234" spans="1:7" ht="60">
      <c r="A234" s="95" t="s">
        <v>596</v>
      </c>
      <c r="B234" s="62" t="s">
        <v>535</v>
      </c>
      <c r="C234" s="4" t="s">
        <v>427</v>
      </c>
      <c r="D234" s="4" t="s">
        <v>529</v>
      </c>
      <c r="E234" s="132" t="s">
        <v>705</v>
      </c>
      <c r="F234" s="99"/>
      <c r="G234" s="44">
        <f>G235</f>
        <v>360</v>
      </c>
    </row>
    <row r="235" spans="1:7" ht="30">
      <c r="A235" s="127" t="s">
        <v>663</v>
      </c>
      <c r="B235" s="62" t="s">
        <v>535</v>
      </c>
      <c r="C235" s="4" t="s">
        <v>427</v>
      </c>
      <c r="D235" s="4" t="s">
        <v>529</v>
      </c>
      <c r="E235" s="132" t="s">
        <v>705</v>
      </c>
      <c r="F235" s="99" t="s">
        <v>648</v>
      </c>
      <c r="G235" s="44">
        <v>360</v>
      </c>
    </row>
    <row r="236" spans="1:8" ht="15">
      <c r="A236" s="95" t="s">
        <v>404</v>
      </c>
      <c r="B236" s="4" t="s">
        <v>535</v>
      </c>
      <c r="C236" s="4" t="s">
        <v>458</v>
      </c>
      <c r="D236" s="4"/>
      <c r="E236" s="4"/>
      <c r="F236" s="99"/>
      <c r="G236" s="44">
        <f>G237+G257+G277+G252</f>
        <v>165034.2</v>
      </c>
      <c r="H236" s="147"/>
    </row>
    <row r="237" spans="1:8" ht="15">
      <c r="A237" s="95" t="s">
        <v>477</v>
      </c>
      <c r="B237" s="4" t="s">
        <v>535</v>
      </c>
      <c r="C237" s="4" t="s">
        <v>458</v>
      </c>
      <c r="D237" s="4" t="s">
        <v>478</v>
      </c>
      <c r="E237" s="4"/>
      <c r="F237" s="99"/>
      <c r="G237" s="44">
        <f>G238+G241+G246+G249</f>
        <v>1861.2</v>
      </c>
      <c r="H237" s="147"/>
    </row>
    <row r="238" spans="1:7" ht="15">
      <c r="A238" s="95" t="s">
        <v>587</v>
      </c>
      <c r="B238" s="4" t="s">
        <v>535</v>
      </c>
      <c r="C238" s="4" t="s">
        <v>458</v>
      </c>
      <c r="D238" s="4" t="s">
        <v>478</v>
      </c>
      <c r="E238" s="4" t="s">
        <v>586</v>
      </c>
      <c r="F238" s="99"/>
      <c r="G238" s="44">
        <f>G239</f>
        <v>22</v>
      </c>
    </row>
    <row r="239" spans="1:7" ht="30">
      <c r="A239" s="95" t="s">
        <v>746</v>
      </c>
      <c r="B239" s="4" t="s">
        <v>535</v>
      </c>
      <c r="C239" s="4" t="s">
        <v>458</v>
      </c>
      <c r="D239" s="4" t="s">
        <v>478</v>
      </c>
      <c r="E239" s="4" t="s">
        <v>588</v>
      </c>
      <c r="F239" s="99"/>
      <c r="G239" s="44">
        <f>G240</f>
        <v>22</v>
      </c>
    </row>
    <row r="240" spans="1:7" ht="30">
      <c r="A240" s="127" t="s">
        <v>663</v>
      </c>
      <c r="B240" s="4" t="s">
        <v>535</v>
      </c>
      <c r="C240" s="4" t="s">
        <v>458</v>
      </c>
      <c r="D240" s="4" t="s">
        <v>478</v>
      </c>
      <c r="E240" s="4" t="s">
        <v>588</v>
      </c>
      <c r="F240" s="99" t="s">
        <v>648</v>
      </c>
      <c r="G240" s="44">
        <v>22</v>
      </c>
    </row>
    <row r="241" spans="1:7" ht="30">
      <c r="A241" s="95" t="s">
        <v>483</v>
      </c>
      <c r="B241" s="4" t="s">
        <v>535</v>
      </c>
      <c r="C241" s="4" t="s">
        <v>458</v>
      </c>
      <c r="D241" s="4" t="s">
        <v>478</v>
      </c>
      <c r="E241" s="4" t="s">
        <v>484</v>
      </c>
      <c r="F241" s="99"/>
      <c r="G241" s="44">
        <f>G244+G242</f>
        <v>1700</v>
      </c>
    </row>
    <row r="242" spans="1:7" ht="45">
      <c r="A242" s="95" t="s">
        <v>882</v>
      </c>
      <c r="B242" s="4" t="s">
        <v>535</v>
      </c>
      <c r="C242" s="4" t="s">
        <v>458</v>
      </c>
      <c r="D242" s="4" t="s">
        <v>478</v>
      </c>
      <c r="E242" s="4" t="s">
        <v>565</v>
      </c>
      <c r="F242" s="99"/>
      <c r="G242" s="44">
        <f>G243</f>
        <v>1600</v>
      </c>
    </row>
    <row r="243" spans="1:7" ht="30">
      <c r="A243" s="127" t="s">
        <v>663</v>
      </c>
      <c r="B243" s="4" t="s">
        <v>535</v>
      </c>
      <c r="C243" s="4" t="s">
        <v>458</v>
      </c>
      <c r="D243" s="4" t="s">
        <v>478</v>
      </c>
      <c r="E243" s="4" t="s">
        <v>565</v>
      </c>
      <c r="F243" s="99" t="s">
        <v>648</v>
      </c>
      <c r="G243" s="44">
        <v>1600</v>
      </c>
    </row>
    <row r="244" spans="1:7" ht="45">
      <c r="A244" s="95" t="s">
        <v>722</v>
      </c>
      <c r="B244" s="4" t="s">
        <v>535</v>
      </c>
      <c r="C244" s="4" t="s">
        <v>458</v>
      </c>
      <c r="D244" s="4" t="s">
        <v>478</v>
      </c>
      <c r="E244" s="4" t="s">
        <v>567</v>
      </c>
      <c r="F244" s="99"/>
      <c r="G244" s="44">
        <f>G245</f>
        <v>100</v>
      </c>
    </row>
    <row r="245" spans="1:7" ht="30">
      <c r="A245" s="127" t="s">
        <v>663</v>
      </c>
      <c r="B245" s="4" t="s">
        <v>535</v>
      </c>
      <c r="C245" s="4" t="s">
        <v>458</v>
      </c>
      <c r="D245" s="4" t="s">
        <v>478</v>
      </c>
      <c r="E245" s="4" t="s">
        <v>567</v>
      </c>
      <c r="F245" s="99" t="s">
        <v>648</v>
      </c>
      <c r="G245" s="44">
        <v>100</v>
      </c>
    </row>
    <row r="246" spans="1:7" ht="30">
      <c r="A246" s="95" t="s">
        <v>629</v>
      </c>
      <c r="B246" s="4" t="s">
        <v>535</v>
      </c>
      <c r="C246" s="4" t="s">
        <v>458</v>
      </c>
      <c r="D246" s="4" t="s">
        <v>478</v>
      </c>
      <c r="E246" s="4" t="s">
        <v>630</v>
      </c>
      <c r="F246" s="99"/>
      <c r="G246" s="44">
        <f>G247</f>
        <v>60</v>
      </c>
    </row>
    <row r="247" spans="1:7" ht="45">
      <c r="A247" s="131" t="s">
        <v>723</v>
      </c>
      <c r="B247" s="107" t="s">
        <v>535</v>
      </c>
      <c r="C247" s="107" t="s">
        <v>458</v>
      </c>
      <c r="D247" s="107" t="s">
        <v>478</v>
      </c>
      <c r="E247" s="107" t="s">
        <v>707</v>
      </c>
      <c r="F247" s="121"/>
      <c r="G247" s="108">
        <f>G248</f>
        <v>60</v>
      </c>
    </row>
    <row r="248" spans="1:7" ht="30">
      <c r="A248" s="127" t="s">
        <v>663</v>
      </c>
      <c r="B248" s="107" t="s">
        <v>535</v>
      </c>
      <c r="C248" s="107" t="s">
        <v>458</v>
      </c>
      <c r="D248" s="107" t="s">
        <v>478</v>
      </c>
      <c r="E248" s="107" t="s">
        <v>707</v>
      </c>
      <c r="F248" s="121" t="s">
        <v>648</v>
      </c>
      <c r="G248" s="108">
        <v>60</v>
      </c>
    </row>
    <row r="249" spans="1:7" ht="45">
      <c r="A249" s="95" t="s">
        <v>793</v>
      </c>
      <c r="B249" s="4" t="s">
        <v>535</v>
      </c>
      <c r="C249" s="4" t="s">
        <v>458</v>
      </c>
      <c r="D249" s="4" t="s">
        <v>478</v>
      </c>
      <c r="E249" s="4" t="s">
        <v>768</v>
      </c>
      <c r="F249" s="121"/>
      <c r="G249" s="108">
        <f>G250</f>
        <v>79.2</v>
      </c>
    </row>
    <row r="250" spans="1:7" ht="60">
      <c r="A250" s="95" t="s">
        <v>885</v>
      </c>
      <c r="B250" s="4" t="s">
        <v>535</v>
      </c>
      <c r="C250" s="4" t="s">
        <v>458</v>
      </c>
      <c r="D250" s="4" t="s">
        <v>478</v>
      </c>
      <c r="E250" s="4" t="s">
        <v>769</v>
      </c>
      <c r="F250" s="121"/>
      <c r="G250" s="108">
        <f>G251</f>
        <v>79.2</v>
      </c>
    </row>
    <row r="251" spans="1:7" ht="30">
      <c r="A251" s="127" t="s">
        <v>663</v>
      </c>
      <c r="B251" s="4" t="s">
        <v>535</v>
      </c>
      <c r="C251" s="4" t="s">
        <v>458</v>
      </c>
      <c r="D251" s="4" t="s">
        <v>478</v>
      </c>
      <c r="E251" s="4" t="s">
        <v>769</v>
      </c>
      <c r="F251" s="121" t="s">
        <v>648</v>
      </c>
      <c r="G251" s="108">
        <v>79.2</v>
      </c>
    </row>
    <row r="252" spans="1:8" ht="15">
      <c r="A252" s="127" t="s">
        <v>708</v>
      </c>
      <c r="B252" s="4" t="s">
        <v>535</v>
      </c>
      <c r="C252" s="4" t="s">
        <v>458</v>
      </c>
      <c r="D252" s="4" t="s">
        <v>709</v>
      </c>
      <c r="E252" s="4"/>
      <c r="F252" s="99"/>
      <c r="G252" s="44">
        <f>G253+G255</f>
        <v>59957.8</v>
      </c>
      <c r="H252" s="147"/>
    </row>
    <row r="253" spans="1:7" ht="45">
      <c r="A253" s="127" t="s">
        <v>710</v>
      </c>
      <c r="B253" s="4" t="s">
        <v>535</v>
      </c>
      <c r="C253" s="4" t="s">
        <v>458</v>
      </c>
      <c r="D253" s="4" t="s">
        <v>709</v>
      </c>
      <c r="E253" s="4" t="s">
        <v>772</v>
      </c>
      <c r="F253" s="99"/>
      <c r="G253" s="44">
        <f>G254</f>
        <v>2500</v>
      </c>
    </row>
    <row r="254" spans="1:7" ht="45">
      <c r="A254" s="127" t="s">
        <v>728</v>
      </c>
      <c r="B254" s="4" t="s">
        <v>535</v>
      </c>
      <c r="C254" s="4" t="s">
        <v>458</v>
      </c>
      <c r="D254" s="4" t="s">
        <v>709</v>
      </c>
      <c r="E254" s="4" t="s">
        <v>772</v>
      </c>
      <c r="F254" s="99" t="s">
        <v>711</v>
      </c>
      <c r="G254" s="44">
        <v>2500</v>
      </c>
    </row>
    <row r="255" spans="1:7" ht="30">
      <c r="A255" s="127" t="s">
        <v>770</v>
      </c>
      <c r="B255" s="4" t="s">
        <v>535</v>
      </c>
      <c r="C255" s="4" t="s">
        <v>458</v>
      </c>
      <c r="D255" s="4" t="s">
        <v>709</v>
      </c>
      <c r="E255" s="4" t="s">
        <v>771</v>
      </c>
      <c r="F255" s="99"/>
      <c r="G255" s="44">
        <f>G256</f>
        <v>57457.8</v>
      </c>
    </row>
    <row r="256" spans="1:7" ht="30">
      <c r="A256" s="127" t="s">
        <v>663</v>
      </c>
      <c r="B256" s="4" t="s">
        <v>535</v>
      </c>
      <c r="C256" s="4" t="s">
        <v>458</v>
      </c>
      <c r="D256" s="4" t="s">
        <v>709</v>
      </c>
      <c r="E256" s="4" t="s">
        <v>771</v>
      </c>
      <c r="F256" s="99" t="s">
        <v>648</v>
      </c>
      <c r="G256" s="44">
        <v>57457.8</v>
      </c>
    </row>
    <row r="257" spans="1:8" ht="15">
      <c r="A257" s="95" t="s">
        <v>486</v>
      </c>
      <c r="B257" s="4" t="s">
        <v>535</v>
      </c>
      <c r="C257" s="4" t="s">
        <v>458</v>
      </c>
      <c r="D257" s="4" t="s">
        <v>521</v>
      </c>
      <c r="E257" s="4"/>
      <c r="F257" s="99"/>
      <c r="G257" s="44">
        <f>G258+G271+G269+G274</f>
        <v>66194.6</v>
      </c>
      <c r="H257" s="147"/>
    </row>
    <row r="258" spans="1:8" ht="30">
      <c r="A258" s="95" t="s">
        <v>870</v>
      </c>
      <c r="B258" s="4" t="s">
        <v>535</v>
      </c>
      <c r="C258" s="4" t="s">
        <v>458</v>
      </c>
      <c r="D258" s="4" t="s">
        <v>521</v>
      </c>
      <c r="E258" s="4" t="s">
        <v>782</v>
      </c>
      <c r="F258" s="99"/>
      <c r="G258" s="44">
        <f>G259+G262+G264+G266</f>
        <v>41914.2</v>
      </c>
      <c r="H258" s="147"/>
    </row>
    <row r="259" spans="1:7" ht="15">
      <c r="A259" s="95" t="s">
        <v>487</v>
      </c>
      <c r="B259" s="4" t="s">
        <v>535</v>
      </c>
      <c r="C259" s="4" t="s">
        <v>458</v>
      </c>
      <c r="D259" s="4" t="s">
        <v>521</v>
      </c>
      <c r="E259" s="4" t="s">
        <v>783</v>
      </c>
      <c r="F259" s="99"/>
      <c r="G259" s="44">
        <f>G260+G261</f>
        <v>9948.7</v>
      </c>
    </row>
    <row r="260" spans="1:8" ht="30">
      <c r="A260" s="127" t="s">
        <v>663</v>
      </c>
      <c r="B260" s="4" t="s">
        <v>535</v>
      </c>
      <c r="C260" s="4" t="s">
        <v>458</v>
      </c>
      <c r="D260" s="4" t="s">
        <v>521</v>
      </c>
      <c r="E260" s="4" t="s">
        <v>783</v>
      </c>
      <c r="F260" s="99" t="s">
        <v>648</v>
      </c>
      <c r="G260" s="44">
        <v>9301.7</v>
      </c>
      <c r="H260" s="147"/>
    </row>
    <row r="261" spans="1:7" ht="60">
      <c r="A261" s="127" t="s">
        <v>727</v>
      </c>
      <c r="B261" s="4" t="s">
        <v>535</v>
      </c>
      <c r="C261" s="4" t="s">
        <v>458</v>
      </c>
      <c r="D261" s="4" t="s">
        <v>521</v>
      </c>
      <c r="E261" s="4" t="s">
        <v>783</v>
      </c>
      <c r="F261" s="99" t="s">
        <v>386</v>
      </c>
      <c r="G261" s="44">
        <v>647</v>
      </c>
    </row>
    <row r="262" spans="1:8" ht="15">
      <c r="A262" s="95" t="s">
        <v>488</v>
      </c>
      <c r="B262" s="4" t="s">
        <v>535</v>
      </c>
      <c r="C262" s="4" t="s">
        <v>458</v>
      </c>
      <c r="D262" s="4" t="s">
        <v>521</v>
      </c>
      <c r="E262" s="4" t="s">
        <v>784</v>
      </c>
      <c r="F262" s="99"/>
      <c r="G262" s="44">
        <f>G263</f>
        <v>2339</v>
      </c>
      <c r="H262" s="147"/>
    </row>
    <row r="263" spans="1:7" ht="60">
      <c r="A263" s="127" t="s">
        <v>727</v>
      </c>
      <c r="B263" s="4" t="s">
        <v>535</v>
      </c>
      <c r="C263" s="4" t="s">
        <v>458</v>
      </c>
      <c r="D263" s="4" t="s">
        <v>521</v>
      </c>
      <c r="E263" s="4" t="s">
        <v>784</v>
      </c>
      <c r="F263" s="99" t="s">
        <v>386</v>
      </c>
      <c r="G263" s="44">
        <v>2339</v>
      </c>
    </row>
    <row r="264" spans="1:8" ht="15">
      <c r="A264" s="95" t="s">
        <v>489</v>
      </c>
      <c r="B264" s="4" t="s">
        <v>535</v>
      </c>
      <c r="C264" s="4" t="s">
        <v>458</v>
      </c>
      <c r="D264" s="4" t="s">
        <v>521</v>
      </c>
      <c r="E264" s="4" t="s">
        <v>785</v>
      </c>
      <c r="F264" s="99"/>
      <c r="G264" s="44">
        <f>G265</f>
        <v>4110</v>
      </c>
      <c r="H264" s="147"/>
    </row>
    <row r="265" spans="1:7" ht="60">
      <c r="A265" s="127" t="s">
        <v>727</v>
      </c>
      <c r="B265" s="4" t="s">
        <v>535</v>
      </c>
      <c r="C265" s="4" t="s">
        <v>458</v>
      </c>
      <c r="D265" s="4" t="s">
        <v>521</v>
      </c>
      <c r="E265" s="4" t="s">
        <v>785</v>
      </c>
      <c r="F265" s="99" t="s">
        <v>386</v>
      </c>
      <c r="G265" s="44">
        <v>4110</v>
      </c>
    </row>
    <row r="266" spans="1:8" ht="30">
      <c r="A266" s="106" t="s">
        <v>865</v>
      </c>
      <c r="B266" s="4" t="s">
        <v>535</v>
      </c>
      <c r="C266" s="4" t="s">
        <v>458</v>
      </c>
      <c r="D266" s="4" t="s">
        <v>521</v>
      </c>
      <c r="E266" s="4" t="s">
        <v>786</v>
      </c>
      <c r="F266" s="99"/>
      <c r="G266" s="44">
        <f>G267+G268</f>
        <v>25516.5</v>
      </c>
      <c r="H266" s="147"/>
    </row>
    <row r="267" spans="1:7" ht="60">
      <c r="A267" s="127" t="s">
        <v>727</v>
      </c>
      <c r="B267" s="4" t="s">
        <v>535</v>
      </c>
      <c r="C267" s="4" t="s">
        <v>458</v>
      </c>
      <c r="D267" s="4" t="s">
        <v>521</v>
      </c>
      <c r="E267" s="4" t="s">
        <v>786</v>
      </c>
      <c r="F267" s="99" t="s">
        <v>386</v>
      </c>
      <c r="G267" s="44">
        <v>25292</v>
      </c>
    </row>
    <row r="268" spans="1:7" ht="30">
      <c r="A268" s="127" t="s">
        <v>663</v>
      </c>
      <c r="B268" s="4" t="s">
        <v>535</v>
      </c>
      <c r="C268" s="4" t="s">
        <v>458</v>
      </c>
      <c r="D268" s="4" t="s">
        <v>521</v>
      </c>
      <c r="E268" s="4" t="s">
        <v>786</v>
      </c>
      <c r="F268" s="99" t="s">
        <v>648</v>
      </c>
      <c r="G268" s="44">
        <v>224.5</v>
      </c>
    </row>
    <row r="269" spans="1:8" ht="45">
      <c r="A269" s="106" t="s">
        <v>866</v>
      </c>
      <c r="B269" s="4" t="s">
        <v>535</v>
      </c>
      <c r="C269" s="4" t="s">
        <v>458</v>
      </c>
      <c r="D269" s="4" t="s">
        <v>521</v>
      </c>
      <c r="E269" s="4" t="s">
        <v>787</v>
      </c>
      <c r="F269" s="99"/>
      <c r="G269" s="44">
        <f>G270</f>
        <v>636.2</v>
      </c>
      <c r="H269" s="147"/>
    </row>
    <row r="270" spans="1:7" ht="23.25" customHeight="1">
      <c r="A270" s="127" t="s">
        <v>385</v>
      </c>
      <c r="B270" s="4" t="s">
        <v>535</v>
      </c>
      <c r="C270" s="4" t="s">
        <v>458</v>
      </c>
      <c r="D270" s="4" t="s">
        <v>521</v>
      </c>
      <c r="E270" s="4" t="s">
        <v>787</v>
      </c>
      <c r="F270" s="99" t="s">
        <v>387</v>
      </c>
      <c r="G270" s="44">
        <v>636.2</v>
      </c>
    </row>
    <row r="271" spans="1:8" ht="24" customHeight="1">
      <c r="A271" s="95" t="s">
        <v>483</v>
      </c>
      <c r="B271" s="4" t="s">
        <v>535</v>
      </c>
      <c r="C271" s="4" t="s">
        <v>458</v>
      </c>
      <c r="D271" s="4" t="s">
        <v>521</v>
      </c>
      <c r="E271" s="4" t="s">
        <v>484</v>
      </c>
      <c r="F271" s="99"/>
      <c r="G271" s="44">
        <f>G272</f>
        <v>23547.2</v>
      </c>
      <c r="H271" s="147"/>
    </row>
    <row r="272" spans="1:7" ht="30">
      <c r="A272" s="95" t="s">
        <v>712</v>
      </c>
      <c r="B272" s="4" t="s">
        <v>535</v>
      </c>
      <c r="C272" s="4" t="s">
        <v>458</v>
      </c>
      <c r="D272" s="4" t="s">
        <v>521</v>
      </c>
      <c r="E272" s="4" t="s">
        <v>713</v>
      </c>
      <c r="F272" s="99"/>
      <c r="G272" s="44">
        <f>G273</f>
        <v>23547.2</v>
      </c>
    </row>
    <row r="273" spans="1:7" ht="30">
      <c r="A273" s="127" t="s">
        <v>663</v>
      </c>
      <c r="B273" s="4" t="s">
        <v>535</v>
      </c>
      <c r="C273" s="4" t="s">
        <v>458</v>
      </c>
      <c r="D273" s="4" t="s">
        <v>521</v>
      </c>
      <c r="E273" s="4" t="s">
        <v>713</v>
      </c>
      <c r="F273" s="99" t="s">
        <v>648</v>
      </c>
      <c r="G273" s="44">
        <v>23547.2</v>
      </c>
    </row>
    <row r="274" spans="1:8" ht="45">
      <c r="A274" s="95" t="s">
        <v>793</v>
      </c>
      <c r="B274" s="4" t="s">
        <v>535</v>
      </c>
      <c r="C274" s="4" t="s">
        <v>458</v>
      </c>
      <c r="D274" s="4" t="s">
        <v>521</v>
      </c>
      <c r="E274" s="4" t="s">
        <v>768</v>
      </c>
      <c r="F274" s="99"/>
      <c r="G274" s="44">
        <f>G276</f>
        <v>97</v>
      </c>
      <c r="H274" s="147"/>
    </row>
    <row r="275" spans="1:7" ht="60">
      <c r="A275" s="95" t="s">
        <v>867</v>
      </c>
      <c r="B275" s="4" t="s">
        <v>535</v>
      </c>
      <c r="C275" s="4" t="s">
        <v>458</v>
      </c>
      <c r="D275" s="4" t="s">
        <v>521</v>
      </c>
      <c r="E275" s="4" t="s">
        <v>773</v>
      </c>
      <c r="F275" s="99"/>
      <c r="G275" s="44">
        <f>G276</f>
        <v>97</v>
      </c>
    </row>
    <row r="276" spans="1:7" ht="30">
      <c r="A276" s="127" t="s">
        <v>663</v>
      </c>
      <c r="B276" s="4" t="s">
        <v>535</v>
      </c>
      <c r="C276" s="4" t="s">
        <v>458</v>
      </c>
      <c r="D276" s="4" t="s">
        <v>521</v>
      </c>
      <c r="E276" s="4" t="s">
        <v>773</v>
      </c>
      <c r="F276" s="99" t="s">
        <v>648</v>
      </c>
      <c r="G276" s="44">
        <v>97</v>
      </c>
    </row>
    <row r="277" spans="1:8" ht="30">
      <c r="A277" s="95" t="s">
        <v>482</v>
      </c>
      <c r="B277" s="4" t="s">
        <v>535</v>
      </c>
      <c r="C277" s="4" t="s">
        <v>458</v>
      </c>
      <c r="D277" s="4" t="s">
        <v>524</v>
      </c>
      <c r="E277" s="4"/>
      <c r="F277" s="99"/>
      <c r="G277" s="44">
        <f>G285+G278+G291+G294</f>
        <v>37020.6</v>
      </c>
      <c r="H277" s="147"/>
    </row>
    <row r="278" spans="1:7" ht="35.25" customHeight="1">
      <c r="A278" s="106" t="s">
        <v>652</v>
      </c>
      <c r="B278" s="4" t="s">
        <v>535</v>
      </c>
      <c r="C278" s="4" t="s">
        <v>458</v>
      </c>
      <c r="D278" s="4" t="s">
        <v>524</v>
      </c>
      <c r="E278" s="4" t="s">
        <v>504</v>
      </c>
      <c r="F278" s="99"/>
      <c r="G278" s="44">
        <f>G279</f>
        <v>10811.4</v>
      </c>
    </row>
    <row r="279" spans="1:8" ht="15">
      <c r="A279" s="106" t="s">
        <v>415</v>
      </c>
      <c r="B279" s="4" t="s">
        <v>535</v>
      </c>
      <c r="C279" s="4" t="s">
        <v>458</v>
      </c>
      <c r="D279" s="4" t="s">
        <v>524</v>
      </c>
      <c r="E279" s="4" t="s">
        <v>505</v>
      </c>
      <c r="F279" s="99"/>
      <c r="G279" s="44">
        <f>G280+G281+G282+G283+G284</f>
        <v>10811.4</v>
      </c>
      <c r="H279" s="147"/>
    </row>
    <row r="280" spans="1:7" ht="15">
      <c r="A280" s="124" t="s">
        <v>641</v>
      </c>
      <c r="B280" s="4" t="s">
        <v>535</v>
      </c>
      <c r="C280" s="4" t="s">
        <v>458</v>
      </c>
      <c r="D280" s="4" t="s">
        <v>524</v>
      </c>
      <c r="E280" s="4" t="s">
        <v>505</v>
      </c>
      <c r="F280" s="135" t="s">
        <v>714</v>
      </c>
      <c r="G280" s="44">
        <f>8329+96</f>
        <v>8425</v>
      </c>
    </row>
    <row r="281" spans="1:7" ht="30">
      <c r="A281" s="124" t="s">
        <v>642</v>
      </c>
      <c r="B281" s="4" t="s">
        <v>535</v>
      </c>
      <c r="C281" s="4" t="s">
        <v>458</v>
      </c>
      <c r="D281" s="4" t="s">
        <v>524</v>
      </c>
      <c r="E281" s="4" t="s">
        <v>505</v>
      </c>
      <c r="F281" s="135" t="s">
        <v>729</v>
      </c>
      <c r="G281" s="44">
        <v>22</v>
      </c>
    </row>
    <row r="282" spans="1:7" ht="30">
      <c r="A282" s="127" t="s">
        <v>663</v>
      </c>
      <c r="B282" s="4" t="s">
        <v>535</v>
      </c>
      <c r="C282" s="4" t="s">
        <v>458</v>
      </c>
      <c r="D282" s="4" t="s">
        <v>524</v>
      </c>
      <c r="E282" s="4" t="s">
        <v>505</v>
      </c>
      <c r="F282" s="135" t="s">
        <v>648</v>
      </c>
      <c r="G282" s="44">
        <v>2114.4</v>
      </c>
    </row>
    <row r="283" spans="1:7" ht="30">
      <c r="A283" s="124" t="s">
        <v>645</v>
      </c>
      <c r="B283" s="4" t="s">
        <v>535</v>
      </c>
      <c r="C283" s="4" t="s">
        <v>458</v>
      </c>
      <c r="D283" s="4" t="s">
        <v>524</v>
      </c>
      <c r="E283" s="4" t="s">
        <v>505</v>
      </c>
      <c r="F283" s="135" t="s">
        <v>649</v>
      </c>
      <c r="G283" s="44">
        <v>200</v>
      </c>
    </row>
    <row r="284" spans="1:7" ht="30">
      <c r="A284" s="124" t="s">
        <v>646</v>
      </c>
      <c r="B284" s="4" t="s">
        <v>535</v>
      </c>
      <c r="C284" s="4" t="s">
        <v>458</v>
      </c>
      <c r="D284" s="4" t="s">
        <v>524</v>
      </c>
      <c r="E284" s="4" t="s">
        <v>505</v>
      </c>
      <c r="F284" s="135" t="s">
        <v>650</v>
      </c>
      <c r="G284" s="44">
        <v>50</v>
      </c>
    </row>
    <row r="285" spans="1:8" ht="30">
      <c r="A285" s="95" t="s">
        <v>542</v>
      </c>
      <c r="B285" s="4" t="s">
        <v>535</v>
      </c>
      <c r="C285" s="4" t="s">
        <v>458</v>
      </c>
      <c r="D285" s="4" t="s">
        <v>524</v>
      </c>
      <c r="E285" s="4" t="s">
        <v>484</v>
      </c>
      <c r="F285" s="99"/>
      <c r="G285" s="44">
        <f>G286+G289</f>
        <v>23209.2</v>
      </c>
      <c r="H285" s="147"/>
    </row>
    <row r="286" spans="1:7" ht="45">
      <c r="A286" s="95" t="s">
        <v>883</v>
      </c>
      <c r="B286" s="4" t="s">
        <v>535</v>
      </c>
      <c r="C286" s="4" t="s">
        <v>458</v>
      </c>
      <c r="D286" s="4" t="s">
        <v>524</v>
      </c>
      <c r="E286" s="4" t="s">
        <v>565</v>
      </c>
      <c r="F286" s="99"/>
      <c r="G286" s="44">
        <f>G287</f>
        <v>23159.2</v>
      </c>
    </row>
    <row r="287" spans="1:7" ht="30">
      <c r="A287" s="127" t="s">
        <v>663</v>
      </c>
      <c r="B287" s="4" t="s">
        <v>535</v>
      </c>
      <c r="C287" s="4" t="s">
        <v>458</v>
      </c>
      <c r="D287" s="4" t="s">
        <v>524</v>
      </c>
      <c r="E287" s="4" t="s">
        <v>565</v>
      </c>
      <c r="F287" s="99" t="s">
        <v>648</v>
      </c>
      <c r="G287" s="44">
        <v>23159.2</v>
      </c>
    </row>
    <row r="288" spans="1:7" ht="30">
      <c r="A288" s="95" t="s">
        <v>583</v>
      </c>
      <c r="B288" s="4" t="s">
        <v>535</v>
      </c>
      <c r="C288" s="4" t="s">
        <v>458</v>
      </c>
      <c r="D288" s="4" t="s">
        <v>524</v>
      </c>
      <c r="E288" s="4" t="s">
        <v>565</v>
      </c>
      <c r="F288" s="99" t="s">
        <v>648</v>
      </c>
      <c r="G288" s="44">
        <v>10500</v>
      </c>
    </row>
    <row r="289" spans="1:7" ht="15">
      <c r="A289" s="95" t="s">
        <v>715</v>
      </c>
      <c r="B289" s="4" t="s">
        <v>535</v>
      </c>
      <c r="C289" s="4" t="s">
        <v>458</v>
      </c>
      <c r="D289" s="4" t="s">
        <v>524</v>
      </c>
      <c r="E289" s="4" t="s">
        <v>716</v>
      </c>
      <c r="F289" s="99"/>
      <c r="G289" s="44">
        <f>G290</f>
        <v>50</v>
      </c>
    </row>
    <row r="290" spans="1:7" ht="30">
      <c r="A290" s="127" t="s">
        <v>663</v>
      </c>
      <c r="B290" s="4" t="s">
        <v>535</v>
      </c>
      <c r="C290" s="4" t="s">
        <v>458</v>
      </c>
      <c r="D290" s="4" t="s">
        <v>524</v>
      </c>
      <c r="E290" s="4" t="s">
        <v>716</v>
      </c>
      <c r="F290" s="99" t="s">
        <v>648</v>
      </c>
      <c r="G290" s="44">
        <v>50</v>
      </c>
    </row>
    <row r="291" spans="1:7" ht="30">
      <c r="A291" s="95" t="s">
        <v>629</v>
      </c>
      <c r="B291" s="4" t="s">
        <v>535</v>
      </c>
      <c r="C291" s="4" t="s">
        <v>458</v>
      </c>
      <c r="D291" s="4" t="s">
        <v>524</v>
      </c>
      <c r="E291" s="4" t="s">
        <v>630</v>
      </c>
      <c r="F291" s="99"/>
      <c r="G291" s="44">
        <f>G292</f>
        <v>2000</v>
      </c>
    </row>
    <row r="292" spans="1:7" ht="60">
      <c r="A292" s="95" t="s">
        <v>891</v>
      </c>
      <c r="B292" s="4" t="s">
        <v>535</v>
      </c>
      <c r="C292" s="4" t="s">
        <v>458</v>
      </c>
      <c r="D292" s="4" t="s">
        <v>524</v>
      </c>
      <c r="E292" s="4" t="s">
        <v>631</v>
      </c>
      <c r="F292" s="99"/>
      <c r="G292" s="44">
        <f>G293</f>
        <v>2000</v>
      </c>
    </row>
    <row r="293" spans="1:7" ht="30">
      <c r="A293" s="127" t="s">
        <v>663</v>
      </c>
      <c r="B293" s="4" t="s">
        <v>535</v>
      </c>
      <c r="C293" s="4" t="s">
        <v>458</v>
      </c>
      <c r="D293" s="4" t="s">
        <v>524</v>
      </c>
      <c r="E293" s="4" t="s">
        <v>631</v>
      </c>
      <c r="F293" s="99" t="s">
        <v>648</v>
      </c>
      <c r="G293" s="44">
        <v>2000</v>
      </c>
    </row>
    <row r="294" spans="1:8" ht="45">
      <c r="A294" s="95" t="s">
        <v>788</v>
      </c>
      <c r="B294" s="4" t="s">
        <v>535</v>
      </c>
      <c r="C294" s="4" t="s">
        <v>458</v>
      </c>
      <c r="D294" s="4" t="s">
        <v>524</v>
      </c>
      <c r="E294" s="4" t="s">
        <v>775</v>
      </c>
      <c r="F294" s="99"/>
      <c r="G294" s="44">
        <f>G295</f>
        <v>1000</v>
      </c>
      <c r="H294" s="147"/>
    </row>
    <row r="295" spans="1:7" ht="63" customHeight="1">
      <c r="A295" s="95" t="s">
        <v>887</v>
      </c>
      <c r="B295" s="4" t="s">
        <v>535</v>
      </c>
      <c r="C295" s="4" t="s">
        <v>458</v>
      </c>
      <c r="D295" s="4" t="s">
        <v>524</v>
      </c>
      <c r="E295" s="4" t="s">
        <v>774</v>
      </c>
      <c r="F295" s="99"/>
      <c r="G295" s="44">
        <f>G296</f>
        <v>1000</v>
      </c>
    </row>
    <row r="296" spans="1:7" ht="30">
      <c r="A296" s="127" t="s">
        <v>663</v>
      </c>
      <c r="B296" s="4" t="s">
        <v>535</v>
      </c>
      <c r="C296" s="4" t="s">
        <v>458</v>
      </c>
      <c r="D296" s="4" t="s">
        <v>524</v>
      </c>
      <c r="E296" s="4" t="s">
        <v>774</v>
      </c>
      <c r="F296" s="99" t="s">
        <v>648</v>
      </c>
      <c r="G296" s="44">
        <v>1000</v>
      </c>
    </row>
    <row r="297" spans="1:8" ht="15">
      <c r="A297" s="95" t="s">
        <v>518</v>
      </c>
      <c r="B297" s="4" t="s">
        <v>535</v>
      </c>
      <c r="C297" s="4" t="s">
        <v>460</v>
      </c>
      <c r="D297" s="4"/>
      <c r="E297" s="4"/>
      <c r="F297" s="99"/>
      <c r="G297" s="44">
        <f>G298</f>
        <v>722</v>
      </c>
      <c r="H297" s="147"/>
    </row>
    <row r="298" spans="1:8" ht="15">
      <c r="A298" s="95" t="s">
        <v>519</v>
      </c>
      <c r="B298" s="4" t="s">
        <v>535</v>
      </c>
      <c r="C298" s="4" t="s">
        <v>460</v>
      </c>
      <c r="D298" s="4" t="s">
        <v>525</v>
      </c>
      <c r="E298" s="4"/>
      <c r="F298" s="99"/>
      <c r="G298" s="44">
        <f>G299</f>
        <v>722</v>
      </c>
      <c r="H298" s="47"/>
    </row>
    <row r="299" spans="1:7" ht="15">
      <c r="A299" s="95" t="s">
        <v>520</v>
      </c>
      <c r="B299" s="4" t="s">
        <v>535</v>
      </c>
      <c r="C299" s="4" t="s">
        <v>460</v>
      </c>
      <c r="D299" s="4" t="s">
        <v>525</v>
      </c>
      <c r="E299" s="4" t="s">
        <v>530</v>
      </c>
      <c r="F299" s="99"/>
      <c r="G299" s="44">
        <f>G300</f>
        <v>722</v>
      </c>
    </row>
    <row r="300" spans="1:7" ht="60">
      <c r="A300" s="127" t="s">
        <v>727</v>
      </c>
      <c r="B300" s="4" t="s">
        <v>535</v>
      </c>
      <c r="C300" s="4" t="s">
        <v>460</v>
      </c>
      <c r="D300" s="4" t="s">
        <v>525</v>
      </c>
      <c r="E300" s="4" t="s">
        <v>530</v>
      </c>
      <c r="F300" s="99" t="s">
        <v>386</v>
      </c>
      <c r="G300" s="44">
        <v>722</v>
      </c>
    </row>
    <row r="301" spans="1:8" ht="15">
      <c r="A301" s="127" t="s">
        <v>402</v>
      </c>
      <c r="B301" s="4" t="s">
        <v>535</v>
      </c>
      <c r="C301" s="4" t="s">
        <v>451</v>
      </c>
      <c r="D301" s="4"/>
      <c r="E301" s="4"/>
      <c r="F301" s="99"/>
      <c r="G301" s="44">
        <f>G302+G314</f>
        <v>7800.1</v>
      </c>
      <c r="H301" s="147"/>
    </row>
    <row r="302" spans="1:8" ht="15">
      <c r="A302" s="95" t="s">
        <v>454</v>
      </c>
      <c r="B302" s="4" t="s">
        <v>535</v>
      </c>
      <c r="C302" s="4" t="s">
        <v>451</v>
      </c>
      <c r="D302" s="4" t="s">
        <v>455</v>
      </c>
      <c r="E302" s="4"/>
      <c r="F302" s="99"/>
      <c r="G302" s="44">
        <f>G303+G306+G311</f>
        <v>3964.1</v>
      </c>
      <c r="H302" s="147"/>
    </row>
    <row r="303" spans="1:7" ht="24.75" customHeight="1">
      <c r="A303" s="95" t="s">
        <v>483</v>
      </c>
      <c r="B303" s="4" t="s">
        <v>535</v>
      </c>
      <c r="C303" s="4" t="s">
        <v>451</v>
      </c>
      <c r="D303" s="4" t="s">
        <v>455</v>
      </c>
      <c r="E303" s="4" t="s">
        <v>568</v>
      </c>
      <c r="F303" s="99"/>
      <c r="G303" s="44">
        <f>G304+G309</f>
        <v>2851.5</v>
      </c>
    </row>
    <row r="304" spans="1:7" ht="30">
      <c r="A304" s="95" t="s">
        <v>717</v>
      </c>
      <c r="B304" s="4" t="s">
        <v>535</v>
      </c>
      <c r="C304" s="4" t="s">
        <v>451</v>
      </c>
      <c r="D304" s="4" t="s">
        <v>455</v>
      </c>
      <c r="E304" s="4" t="s">
        <v>718</v>
      </c>
      <c r="F304" s="99"/>
      <c r="G304" s="44">
        <f>G305</f>
        <v>500</v>
      </c>
    </row>
    <row r="305" spans="1:7" ht="15">
      <c r="A305" s="106" t="s">
        <v>724</v>
      </c>
      <c r="B305" s="4" t="s">
        <v>535</v>
      </c>
      <c r="C305" s="4" t="s">
        <v>451</v>
      </c>
      <c r="D305" s="4" t="s">
        <v>455</v>
      </c>
      <c r="E305" s="4" t="s">
        <v>718</v>
      </c>
      <c r="F305" s="99" t="s">
        <v>719</v>
      </c>
      <c r="G305" s="44">
        <v>500</v>
      </c>
    </row>
    <row r="306" spans="1:8" ht="45">
      <c r="A306" s="95" t="s">
        <v>793</v>
      </c>
      <c r="B306" s="4" t="s">
        <v>535</v>
      </c>
      <c r="C306" s="4" t="s">
        <v>451</v>
      </c>
      <c r="D306" s="4" t="s">
        <v>455</v>
      </c>
      <c r="E306" s="4" t="s">
        <v>776</v>
      </c>
      <c r="F306" s="99"/>
      <c r="G306" s="44">
        <f>G307</f>
        <v>110.3</v>
      </c>
      <c r="H306" s="147"/>
    </row>
    <row r="307" spans="1:7" ht="48" customHeight="1">
      <c r="A307" s="95" t="s">
        <v>868</v>
      </c>
      <c r="B307" s="4" t="s">
        <v>535</v>
      </c>
      <c r="C307" s="4" t="s">
        <v>451</v>
      </c>
      <c r="D307" s="4" t="s">
        <v>455</v>
      </c>
      <c r="E307" s="4" t="s">
        <v>777</v>
      </c>
      <c r="F307" s="99"/>
      <c r="G307" s="44">
        <v>110.3</v>
      </c>
    </row>
    <row r="308" spans="1:7" ht="15">
      <c r="A308" s="106" t="s">
        <v>724</v>
      </c>
      <c r="B308" s="4" t="s">
        <v>535</v>
      </c>
      <c r="C308" s="4" t="s">
        <v>451</v>
      </c>
      <c r="D308" s="4" t="s">
        <v>455</v>
      </c>
      <c r="E308" s="4" t="s">
        <v>777</v>
      </c>
      <c r="F308" s="99" t="s">
        <v>719</v>
      </c>
      <c r="G308" s="44">
        <v>110.3</v>
      </c>
    </row>
    <row r="309" spans="1:7" ht="45">
      <c r="A309" s="95" t="s">
        <v>875</v>
      </c>
      <c r="B309" s="4" t="s">
        <v>535</v>
      </c>
      <c r="C309" s="4" t="s">
        <v>451</v>
      </c>
      <c r="D309" s="4" t="s">
        <v>455</v>
      </c>
      <c r="E309" s="4" t="s">
        <v>569</v>
      </c>
      <c r="F309" s="99"/>
      <c r="G309" s="44">
        <f>G310</f>
        <v>2351.5</v>
      </c>
    </row>
    <row r="310" spans="1:7" ht="30">
      <c r="A310" s="127" t="s">
        <v>663</v>
      </c>
      <c r="B310" s="4" t="s">
        <v>535</v>
      </c>
      <c r="C310" s="4" t="s">
        <v>451</v>
      </c>
      <c r="D310" s="4" t="s">
        <v>455</v>
      </c>
      <c r="E310" s="4" t="s">
        <v>569</v>
      </c>
      <c r="F310" s="99" t="s">
        <v>648</v>
      </c>
      <c r="G310" s="44">
        <v>2351.5</v>
      </c>
    </row>
    <row r="311" spans="1:8" ht="45">
      <c r="A311" s="95" t="s">
        <v>793</v>
      </c>
      <c r="B311" s="4" t="s">
        <v>535</v>
      </c>
      <c r="C311" s="4" t="s">
        <v>451</v>
      </c>
      <c r="D311" s="4" t="s">
        <v>455</v>
      </c>
      <c r="E311" s="4" t="s">
        <v>776</v>
      </c>
      <c r="F311" s="99"/>
      <c r="G311" s="44">
        <f>G312</f>
        <v>1002.3</v>
      </c>
      <c r="H311" s="147"/>
    </row>
    <row r="312" spans="1:7" ht="62.25" customHeight="1">
      <c r="A312" s="95" t="s">
        <v>869</v>
      </c>
      <c r="B312" s="4" t="s">
        <v>535</v>
      </c>
      <c r="C312" s="4" t="s">
        <v>451</v>
      </c>
      <c r="D312" s="4" t="s">
        <v>455</v>
      </c>
      <c r="E312" s="4" t="s">
        <v>778</v>
      </c>
      <c r="F312" s="99"/>
      <c r="G312" s="44">
        <f>G313</f>
        <v>1002.3</v>
      </c>
    </row>
    <row r="313" spans="1:7" ht="30">
      <c r="A313" s="127" t="s">
        <v>663</v>
      </c>
      <c r="B313" s="4" t="s">
        <v>535</v>
      </c>
      <c r="C313" s="4" t="s">
        <v>451</v>
      </c>
      <c r="D313" s="4" t="s">
        <v>455</v>
      </c>
      <c r="E313" s="4" t="s">
        <v>778</v>
      </c>
      <c r="F313" s="99" t="s">
        <v>648</v>
      </c>
      <c r="G313" s="44">
        <v>1002.3</v>
      </c>
    </row>
    <row r="314" spans="1:7" ht="15">
      <c r="A314" s="106" t="s">
        <v>597</v>
      </c>
      <c r="B314" s="4" t="s">
        <v>535</v>
      </c>
      <c r="C314" s="4" t="s">
        <v>451</v>
      </c>
      <c r="D314" s="4" t="s">
        <v>456</v>
      </c>
      <c r="E314" s="4"/>
      <c r="F314" s="99"/>
      <c r="G314" s="44">
        <f>G315</f>
        <v>3836</v>
      </c>
    </row>
    <row r="315" spans="1:7" ht="30">
      <c r="A315" s="106" t="s">
        <v>632</v>
      </c>
      <c r="B315" s="4" t="s">
        <v>535</v>
      </c>
      <c r="C315" s="4" t="s">
        <v>451</v>
      </c>
      <c r="D315" s="4" t="s">
        <v>456</v>
      </c>
      <c r="E315" s="4" t="s">
        <v>762</v>
      </c>
      <c r="F315" s="99"/>
      <c r="G315" s="44">
        <f>G316</f>
        <v>3836</v>
      </c>
    </row>
    <row r="316" spans="1:7" ht="64.5" customHeight="1">
      <c r="A316" s="124" t="s">
        <v>391</v>
      </c>
      <c r="B316" s="4" t="s">
        <v>535</v>
      </c>
      <c r="C316" s="4" t="s">
        <v>451</v>
      </c>
      <c r="D316" s="4" t="s">
        <v>456</v>
      </c>
      <c r="E316" s="4" t="s">
        <v>762</v>
      </c>
      <c r="F316" s="99" t="s">
        <v>388</v>
      </c>
      <c r="G316" s="44">
        <v>3836</v>
      </c>
    </row>
    <row r="317" spans="1:10" ht="43.5" customHeight="1">
      <c r="A317" s="133" t="s">
        <v>733</v>
      </c>
      <c r="B317" s="136" t="s">
        <v>577</v>
      </c>
      <c r="C317" s="62"/>
      <c r="D317" s="62"/>
      <c r="E317" s="137"/>
      <c r="F317" s="119"/>
      <c r="G317" s="48">
        <f>G318+G327</f>
        <v>14937.8</v>
      </c>
      <c r="H317" s="153"/>
      <c r="J317" s="47"/>
    </row>
    <row r="318" spans="1:7" ht="18" customHeight="1">
      <c r="A318" s="95" t="s">
        <v>414</v>
      </c>
      <c r="B318" s="51" t="s">
        <v>577</v>
      </c>
      <c r="C318" s="4" t="s">
        <v>416</v>
      </c>
      <c r="D318" s="4"/>
      <c r="E318" s="4"/>
      <c r="F318" s="99"/>
      <c r="G318" s="44">
        <f>G319</f>
        <v>14724.8</v>
      </c>
    </row>
    <row r="319" spans="1:7" ht="21" customHeight="1">
      <c r="A319" s="95" t="s">
        <v>426</v>
      </c>
      <c r="B319" s="4" t="s">
        <v>577</v>
      </c>
      <c r="C319" s="4" t="s">
        <v>416</v>
      </c>
      <c r="D319" s="4" t="s">
        <v>608</v>
      </c>
      <c r="E319" s="4"/>
      <c r="F319" s="99"/>
      <c r="G319" s="44">
        <f>G320</f>
        <v>14724.8</v>
      </c>
    </row>
    <row r="320" spans="1:7" ht="30" customHeight="1">
      <c r="A320" s="95" t="s">
        <v>579</v>
      </c>
      <c r="B320" s="4" t="s">
        <v>577</v>
      </c>
      <c r="C320" s="4" t="s">
        <v>416</v>
      </c>
      <c r="D320" s="4" t="s">
        <v>608</v>
      </c>
      <c r="E320" s="4" t="s">
        <v>580</v>
      </c>
      <c r="F320" s="99"/>
      <c r="G320" s="44">
        <f>G321</f>
        <v>14724.8</v>
      </c>
    </row>
    <row r="321" spans="1:7" ht="30" customHeight="1">
      <c r="A321" s="95" t="s">
        <v>686</v>
      </c>
      <c r="B321" s="4" t="s">
        <v>577</v>
      </c>
      <c r="C321" s="4" t="s">
        <v>416</v>
      </c>
      <c r="D321" s="4" t="s">
        <v>608</v>
      </c>
      <c r="E321" s="4" t="s">
        <v>578</v>
      </c>
      <c r="F321" s="99"/>
      <c r="G321" s="44">
        <f>G322+G323+G324+G325+G326</f>
        <v>14724.8</v>
      </c>
    </row>
    <row r="322" spans="1:7" ht="24" customHeight="1">
      <c r="A322" s="124" t="s">
        <v>641</v>
      </c>
      <c r="B322" s="4" t="s">
        <v>577</v>
      </c>
      <c r="C322" s="4" t="s">
        <v>416</v>
      </c>
      <c r="D322" s="4" t="s">
        <v>608</v>
      </c>
      <c r="E322" s="4" t="s">
        <v>578</v>
      </c>
      <c r="F322" s="135" t="s">
        <v>659</v>
      </c>
      <c r="G322" s="44">
        <v>4707</v>
      </c>
    </row>
    <row r="323" spans="1:7" ht="31.5" customHeight="1">
      <c r="A323" s="124" t="s">
        <v>643</v>
      </c>
      <c r="B323" s="4" t="s">
        <v>577</v>
      </c>
      <c r="C323" s="4" t="s">
        <v>416</v>
      </c>
      <c r="D323" s="4" t="s">
        <v>608</v>
      </c>
      <c r="E323" s="4" t="s">
        <v>578</v>
      </c>
      <c r="F323" s="135" t="s">
        <v>647</v>
      </c>
      <c r="G323" s="44">
        <f>80+50</f>
        <v>130</v>
      </c>
    </row>
    <row r="324" spans="1:7" ht="30">
      <c r="A324" s="95" t="s">
        <v>663</v>
      </c>
      <c r="B324" s="4" t="s">
        <v>577</v>
      </c>
      <c r="C324" s="4" t="s">
        <v>416</v>
      </c>
      <c r="D324" s="4" t="s">
        <v>608</v>
      </c>
      <c r="E324" s="4" t="s">
        <v>578</v>
      </c>
      <c r="F324" s="135" t="s">
        <v>648</v>
      </c>
      <c r="G324" s="44">
        <f>5246+4232.3</f>
        <v>9478.3</v>
      </c>
    </row>
    <row r="325" spans="1:7" ht="30" customHeight="1">
      <c r="A325" s="124" t="s">
        <v>645</v>
      </c>
      <c r="B325" s="4" t="s">
        <v>577</v>
      </c>
      <c r="C325" s="4" t="s">
        <v>416</v>
      </c>
      <c r="D325" s="4" t="s">
        <v>608</v>
      </c>
      <c r="E325" s="4" t="s">
        <v>578</v>
      </c>
      <c r="F325" s="135" t="s">
        <v>649</v>
      </c>
      <c r="G325" s="44">
        <f>320+76.8</f>
        <v>396.8</v>
      </c>
    </row>
    <row r="326" spans="1:7" ht="30" customHeight="1">
      <c r="A326" s="124" t="s">
        <v>646</v>
      </c>
      <c r="B326" s="4" t="s">
        <v>577</v>
      </c>
      <c r="C326" s="4" t="s">
        <v>416</v>
      </c>
      <c r="D326" s="4" t="s">
        <v>608</v>
      </c>
      <c r="E326" s="4" t="s">
        <v>578</v>
      </c>
      <c r="F326" s="135" t="s">
        <v>650</v>
      </c>
      <c r="G326" s="44">
        <f>11+1.7</f>
        <v>12.7</v>
      </c>
    </row>
    <row r="327" spans="1:7" ht="17.25" customHeight="1">
      <c r="A327" s="95" t="s">
        <v>404</v>
      </c>
      <c r="B327" s="4" t="s">
        <v>577</v>
      </c>
      <c r="C327" s="4" t="s">
        <v>458</v>
      </c>
      <c r="D327" s="4"/>
      <c r="E327" s="4"/>
      <c r="F327" s="99"/>
      <c r="G327" s="44">
        <f>G328</f>
        <v>213</v>
      </c>
    </row>
    <row r="328" spans="1:7" ht="18.75" customHeight="1">
      <c r="A328" s="95" t="s">
        <v>486</v>
      </c>
      <c r="B328" s="4" t="s">
        <v>577</v>
      </c>
      <c r="C328" s="4" t="s">
        <v>458</v>
      </c>
      <c r="D328" s="4" t="s">
        <v>521</v>
      </c>
      <c r="E328" s="4"/>
      <c r="F328" s="99"/>
      <c r="G328" s="44">
        <f>G329</f>
        <v>213</v>
      </c>
    </row>
    <row r="329" spans="1:7" ht="33.75" customHeight="1">
      <c r="A329" s="95" t="s">
        <v>870</v>
      </c>
      <c r="B329" s="4" t="s">
        <v>577</v>
      </c>
      <c r="C329" s="4" t="s">
        <v>458</v>
      </c>
      <c r="D329" s="4" t="s">
        <v>521</v>
      </c>
      <c r="E329" s="4" t="s">
        <v>782</v>
      </c>
      <c r="F329" s="99"/>
      <c r="G329" s="44">
        <f>G330</f>
        <v>213</v>
      </c>
    </row>
    <row r="330" spans="1:7" ht="31.5" customHeight="1">
      <c r="A330" s="106" t="s">
        <v>865</v>
      </c>
      <c r="B330" s="4" t="s">
        <v>577</v>
      </c>
      <c r="C330" s="4" t="s">
        <v>458</v>
      </c>
      <c r="D330" s="4" t="s">
        <v>521</v>
      </c>
      <c r="E330" s="4" t="s">
        <v>786</v>
      </c>
      <c r="F330" s="99"/>
      <c r="G330" s="44">
        <f>G331</f>
        <v>213</v>
      </c>
    </row>
    <row r="331" spans="1:7" ht="30" customHeight="1">
      <c r="A331" s="95" t="s">
        <v>663</v>
      </c>
      <c r="B331" s="4" t="s">
        <v>577</v>
      </c>
      <c r="C331" s="4" t="s">
        <v>458</v>
      </c>
      <c r="D331" s="4" t="s">
        <v>521</v>
      </c>
      <c r="E331" s="4" t="s">
        <v>786</v>
      </c>
      <c r="F331" s="99" t="s">
        <v>648</v>
      </c>
      <c r="G331" s="44">
        <f>103+110</f>
        <v>213</v>
      </c>
    </row>
    <row r="332" spans="1:10" ht="48" customHeight="1">
      <c r="A332" s="125" t="s">
        <v>736</v>
      </c>
      <c r="B332" s="5" t="s">
        <v>593</v>
      </c>
      <c r="C332" s="6"/>
      <c r="D332" s="6"/>
      <c r="E332" s="6"/>
      <c r="F332" s="115"/>
      <c r="G332" s="48">
        <f>G333+G339</f>
        <v>23194.6</v>
      </c>
      <c r="H332" s="153"/>
      <c r="J332" s="47"/>
    </row>
    <row r="333" spans="1:7" ht="22.5" customHeight="1">
      <c r="A333" s="95" t="s">
        <v>407</v>
      </c>
      <c r="B333" s="4" t="s">
        <v>593</v>
      </c>
      <c r="C333" s="4" t="s">
        <v>432</v>
      </c>
      <c r="D333" s="4"/>
      <c r="E333" s="4"/>
      <c r="F333" s="99"/>
      <c r="G333" s="44">
        <f>G334</f>
        <v>2281.8</v>
      </c>
    </row>
    <row r="334" spans="1:7" ht="22.5" customHeight="1">
      <c r="A334" s="95" t="s">
        <v>410</v>
      </c>
      <c r="B334" s="4" t="s">
        <v>593</v>
      </c>
      <c r="C334" s="4" t="s">
        <v>432</v>
      </c>
      <c r="D334" s="4" t="s">
        <v>435</v>
      </c>
      <c r="E334" s="4"/>
      <c r="F334" s="99"/>
      <c r="G334" s="44">
        <f>G335</f>
        <v>2281.8</v>
      </c>
    </row>
    <row r="335" spans="1:7" ht="24" customHeight="1">
      <c r="A335" s="95" t="s">
        <v>495</v>
      </c>
      <c r="B335" s="4" t="s">
        <v>593</v>
      </c>
      <c r="C335" s="4" t="s">
        <v>432</v>
      </c>
      <c r="D335" s="4" t="s">
        <v>435</v>
      </c>
      <c r="E335" s="4" t="s">
        <v>438</v>
      </c>
      <c r="F335" s="99"/>
      <c r="G335" s="44">
        <f>G336</f>
        <v>2281.8</v>
      </c>
    </row>
    <row r="336" spans="1:7" ht="35.25" customHeight="1">
      <c r="A336" s="95" t="s">
        <v>686</v>
      </c>
      <c r="B336" s="4" t="s">
        <v>593</v>
      </c>
      <c r="C336" s="4" t="s">
        <v>432</v>
      </c>
      <c r="D336" s="4" t="s">
        <v>435</v>
      </c>
      <c r="E336" s="4" t="s">
        <v>738</v>
      </c>
      <c r="F336" s="99"/>
      <c r="G336" s="44">
        <f>G337+G338</f>
        <v>2281.8</v>
      </c>
    </row>
    <row r="337" spans="1:7" ht="23.25" customHeight="1">
      <c r="A337" s="124" t="s">
        <v>641</v>
      </c>
      <c r="B337" s="4" t="s">
        <v>593</v>
      </c>
      <c r="C337" s="4" t="s">
        <v>432</v>
      </c>
      <c r="D337" s="4" t="s">
        <v>435</v>
      </c>
      <c r="E337" s="4" t="s">
        <v>738</v>
      </c>
      <c r="F337" s="99" t="s">
        <v>659</v>
      </c>
      <c r="G337" s="44">
        <v>1974.4</v>
      </c>
    </row>
    <row r="338" spans="1:7" ht="33" customHeight="1">
      <c r="A338" s="95" t="s">
        <v>663</v>
      </c>
      <c r="B338" s="4" t="s">
        <v>593</v>
      </c>
      <c r="C338" s="4" t="s">
        <v>432</v>
      </c>
      <c r="D338" s="4" t="s">
        <v>435</v>
      </c>
      <c r="E338" s="4" t="s">
        <v>738</v>
      </c>
      <c r="F338" s="99" t="s">
        <v>648</v>
      </c>
      <c r="G338" s="44">
        <v>307.4</v>
      </c>
    </row>
    <row r="339" spans="1:7" ht="20.25" customHeight="1">
      <c r="A339" s="95" t="s">
        <v>501</v>
      </c>
      <c r="B339" s="4" t="s">
        <v>593</v>
      </c>
      <c r="C339" s="4" t="s">
        <v>599</v>
      </c>
      <c r="D339" s="4"/>
      <c r="E339" s="4"/>
      <c r="F339" s="99"/>
      <c r="G339" s="44">
        <f>G340+G354+G348</f>
        <v>20912.8</v>
      </c>
    </row>
    <row r="340" spans="1:7" ht="20.25" customHeight="1">
      <c r="A340" s="95" t="s">
        <v>861</v>
      </c>
      <c r="B340" s="4" t="s">
        <v>593</v>
      </c>
      <c r="C340" s="4" t="s">
        <v>599</v>
      </c>
      <c r="D340" s="4" t="s">
        <v>609</v>
      </c>
      <c r="E340" s="4"/>
      <c r="F340" s="99"/>
      <c r="G340" s="44">
        <f>G341</f>
        <v>8122.3</v>
      </c>
    </row>
    <row r="341" spans="1:7" ht="22.5" customHeight="1">
      <c r="A341" s="95" t="s">
        <v>483</v>
      </c>
      <c r="B341" s="4" t="s">
        <v>593</v>
      </c>
      <c r="C341" s="4" t="s">
        <v>599</v>
      </c>
      <c r="D341" s="4" t="s">
        <v>609</v>
      </c>
      <c r="E341" s="4" t="s">
        <v>484</v>
      </c>
      <c r="F341" s="99"/>
      <c r="G341" s="44">
        <f>G342+G346</f>
        <v>8122.3</v>
      </c>
    </row>
    <row r="342" spans="1:7" ht="42.75" customHeight="1">
      <c r="A342" s="95" t="s">
        <v>704</v>
      </c>
      <c r="B342" s="4" t="s">
        <v>593</v>
      </c>
      <c r="C342" s="4" t="s">
        <v>599</v>
      </c>
      <c r="D342" s="4" t="s">
        <v>609</v>
      </c>
      <c r="E342" s="4" t="s">
        <v>693</v>
      </c>
      <c r="F342" s="99"/>
      <c r="G342" s="44">
        <f>G343</f>
        <v>8072.3</v>
      </c>
    </row>
    <row r="343" spans="1:7" ht="48" customHeight="1">
      <c r="A343" s="95" t="s">
        <v>828</v>
      </c>
      <c r="B343" s="4" t="s">
        <v>593</v>
      </c>
      <c r="C343" s="4" t="s">
        <v>599</v>
      </c>
      <c r="D343" s="4" t="s">
        <v>609</v>
      </c>
      <c r="E343" s="4" t="s">
        <v>799</v>
      </c>
      <c r="F343" s="99"/>
      <c r="G343" s="44">
        <f>G344+G345</f>
        <v>8072.3</v>
      </c>
    </row>
    <row r="344" spans="1:7" ht="30" customHeight="1">
      <c r="A344" s="95" t="s">
        <v>663</v>
      </c>
      <c r="B344" s="4" t="s">
        <v>593</v>
      </c>
      <c r="C344" s="4" t="s">
        <v>599</v>
      </c>
      <c r="D344" s="4" t="s">
        <v>609</v>
      </c>
      <c r="E344" s="4" t="s">
        <v>810</v>
      </c>
      <c r="F344" s="99" t="s">
        <v>648</v>
      </c>
      <c r="G344" s="44">
        <f>6872+400</f>
        <v>7272</v>
      </c>
    </row>
    <row r="345" spans="1:7" ht="30" customHeight="1">
      <c r="A345" s="95" t="s">
        <v>663</v>
      </c>
      <c r="B345" s="4" t="s">
        <v>593</v>
      </c>
      <c r="C345" s="4" t="s">
        <v>599</v>
      </c>
      <c r="D345" s="4" t="s">
        <v>609</v>
      </c>
      <c r="E345" s="4" t="s">
        <v>810</v>
      </c>
      <c r="F345" s="99" t="s">
        <v>389</v>
      </c>
      <c r="G345" s="44">
        <v>800.3</v>
      </c>
    </row>
    <row r="346" spans="1:7" ht="49.5" customHeight="1">
      <c r="A346" s="95" t="s">
        <v>876</v>
      </c>
      <c r="B346" s="4" t="s">
        <v>593</v>
      </c>
      <c r="C346" s="4" t="s">
        <v>599</v>
      </c>
      <c r="D346" s="4" t="s">
        <v>609</v>
      </c>
      <c r="E346" s="4" t="s">
        <v>694</v>
      </c>
      <c r="F346" s="99"/>
      <c r="G346" s="44">
        <f>G347</f>
        <v>50</v>
      </c>
    </row>
    <row r="347" spans="1:7" ht="30" customHeight="1">
      <c r="A347" s="95" t="s">
        <v>663</v>
      </c>
      <c r="B347" s="4" t="s">
        <v>593</v>
      </c>
      <c r="C347" s="4" t="s">
        <v>599</v>
      </c>
      <c r="D347" s="4" t="s">
        <v>609</v>
      </c>
      <c r="E347" s="4" t="s">
        <v>695</v>
      </c>
      <c r="F347" s="99" t="s">
        <v>648</v>
      </c>
      <c r="G347" s="44">
        <v>50</v>
      </c>
    </row>
    <row r="348" spans="1:7" ht="25.5" customHeight="1">
      <c r="A348" s="95" t="s">
        <v>813</v>
      </c>
      <c r="B348" s="4" t="s">
        <v>593</v>
      </c>
      <c r="C348" s="4" t="s">
        <v>599</v>
      </c>
      <c r="D348" s="4" t="s">
        <v>812</v>
      </c>
      <c r="E348" s="4"/>
      <c r="F348" s="99"/>
      <c r="G348" s="44">
        <f>G350+G353</f>
        <v>8841.6</v>
      </c>
    </row>
    <row r="349" spans="1:7" ht="49.5" customHeight="1">
      <c r="A349" s="124" t="s">
        <v>811</v>
      </c>
      <c r="B349" s="4" t="s">
        <v>593</v>
      </c>
      <c r="C349" s="4" t="s">
        <v>599</v>
      </c>
      <c r="D349" s="4" t="s">
        <v>812</v>
      </c>
      <c r="E349" s="4" t="s">
        <v>814</v>
      </c>
      <c r="F349" s="99"/>
      <c r="G349" s="44">
        <f>G350</f>
        <v>8822.6</v>
      </c>
    </row>
    <row r="350" spans="1:7" ht="30" customHeight="1">
      <c r="A350" s="95" t="s">
        <v>686</v>
      </c>
      <c r="B350" s="4" t="s">
        <v>593</v>
      </c>
      <c r="C350" s="4" t="s">
        <v>599</v>
      </c>
      <c r="D350" s="4" t="s">
        <v>812</v>
      </c>
      <c r="E350" s="4" t="s">
        <v>815</v>
      </c>
      <c r="F350" s="99"/>
      <c r="G350" s="44">
        <f>G351</f>
        <v>8822.6</v>
      </c>
    </row>
    <row r="351" spans="1:7" ht="62.25" customHeight="1">
      <c r="A351" s="124" t="s">
        <v>391</v>
      </c>
      <c r="B351" s="4" t="s">
        <v>593</v>
      </c>
      <c r="C351" s="4" t="s">
        <v>599</v>
      </c>
      <c r="D351" s="4" t="s">
        <v>812</v>
      </c>
      <c r="E351" s="4" t="s">
        <v>815</v>
      </c>
      <c r="F351" s="99" t="s">
        <v>388</v>
      </c>
      <c r="G351" s="44">
        <f>5518+3304.6</f>
        <v>8822.6</v>
      </c>
    </row>
    <row r="352" spans="1:7" ht="30" customHeight="1">
      <c r="A352" s="95" t="s">
        <v>816</v>
      </c>
      <c r="B352" s="4" t="s">
        <v>593</v>
      </c>
      <c r="C352" s="4" t="s">
        <v>599</v>
      </c>
      <c r="D352" s="4" t="s">
        <v>812</v>
      </c>
      <c r="E352" s="4" t="s">
        <v>817</v>
      </c>
      <c r="F352" s="99"/>
      <c r="G352" s="44">
        <f>G353</f>
        <v>19</v>
      </c>
    </row>
    <row r="353" spans="1:7" ht="30" customHeight="1">
      <c r="A353" s="95" t="s">
        <v>663</v>
      </c>
      <c r="B353" s="4" t="s">
        <v>593</v>
      </c>
      <c r="C353" s="4" t="s">
        <v>599</v>
      </c>
      <c r="D353" s="4" t="s">
        <v>812</v>
      </c>
      <c r="E353" s="4" t="s">
        <v>817</v>
      </c>
      <c r="F353" s="99" t="s">
        <v>389</v>
      </c>
      <c r="G353" s="44">
        <v>19</v>
      </c>
    </row>
    <row r="354" spans="1:7" ht="30" customHeight="1">
      <c r="A354" s="95" t="s">
        <v>600</v>
      </c>
      <c r="B354" s="4" t="s">
        <v>593</v>
      </c>
      <c r="C354" s="4" t="s">
        <v>599</v>
      </c>
      <c r="D354" s="4" t="s">
        <v>598</v>
      </c>
      <c r="E354" s="4"/>
      <c r="F354" s="99"/>
      <c r="G354" s="44">
        <f>G355+G361</f>
        <v>3948.9</v>
      </c>
    </row>
    <row r="355" spans="1:7" ht="40.5" customHeight="1">
      <c r="A355" s="106" t="s">
        <v>652</v>
      </c>
      <c r="B355" s="4" t="s">
        <v>593</v>
      </c>
      <c r="C355" s="4" t="s">
        <v>599</v>
      </c>
      <c r="D355" s="4" t="s">
        <v>598</v>
      </c>
      <c r="E355" s="4" t="s">
        <v>504</v>
      </c>
      <c r="F355" s="99"/>
      <c r="G355" s="44">
        <f>G356</f>
        <v>1998.4</v>
      </c>
    </row>
    <row r="356" spans="1:7" ht="23.25" customHeight="1">
      <c r="A356" s="106" t="s">
        <v>415</v>
      </c>
      <c r="B356" s="4" t="s">
        <v>593</v>
      </c>
      <c r="C356" s="4" t="s">
        <v>599</v>
      </c>
      <c r="D356" s="4" t="s">
        <v>598</v>
      </c>
      <c r="E356" s="4" t="s">
        <v>505</v>
      </c>
      <c r="F356" s="99"/>
      <c r="G356" s="44">
        <f>G357+G358+G359+G360</f>
        <v>1998.4</v>
      </c>
    </row>
    <row r="357" spans="1:7" ht="23.25" customHeight="1">
      <c r="A357" s="124" t="s">
        <v>641</v>
      </c>
      <c r="B357" s="4" t="s">
        <v>593</v>
      </c>
      <c r="C357" s="4" t="s">
        <v>599</v>
      </c>
      <c r="D357" s="4" t="s">
        <v>598</v>
      </c>
      <c r="E357" s="4" t="s">
        <v>505</v>
      </c>
      <c r="F357" s="135" t="s">
        <v>714</v>
      </c>
      <c r="G357" s="44">
        <f>1693+20</f>
        <v>1713</v>
      </c>
    </row>
    <row r="358" spans="1:7" ht="33" customHeight="1">
      <c r="A358" s="95" t="s">
        <v>663</v>
      </c>
      <c r="B358" s="4" t="s">
        <v>593</v>
      </c>
      <c r="C358" s="4" t="s">
        <v>599</v>
      </c>
      <c r="D358" s="4" t="s">
        <v>598</v>
      </c>
      <c r="E358" s="4" t="s">
        <v>505</v>
      </c>
      <c r="F358" s="135" t="s">
        <v>648</v>
      </c>
      <c r="G358" s="44">
        <f>183+52.4</f>
        <v>235.4</v>
      </c>
    </row>
    <row r="359" spans="1:7" ht="30.75" customHeight="1">
      <c r="A359" s="124" t="s">
        <v>645</v>
      </c>
      <c r="B359" s="4" t="s">
        <v>593</v>
      </c>
      <c r="C359" s="4" t="s">
        <v>599</v>
      </c>
      <c r="D359" s="4" t="s">
        <v>598</v>
      </c>
      <c r="E359" s="4" t="s">
        <v>505</v>
      </c>
      <c r="F359" s="135" t="s">
        <v>649</v>
      </c>
      <c r="G359" s="44">
        <v>50</v>
      </c>
    </row>
    <row r="360" spans="1:7" ht="33.75" customHeight="1">
      <c r="A360" s="124" t="s">
        <v>646</v>
      </c>
      <c r="B360" s="4" t="s">
        <v>593</v>
      </c>
      <c r="C360" s="4" t="s">
        <v>599</v>
      </c>
      <c r="D360" s="4" t="s">
        <v>598</v>
      </c>
      <c r="E360" s="4" t="s">
        <v>505</v>
      </c>
      <c r="F360" s="135" t="s">
        <v>650</v>
      </c>
      <c r="G360" s="44">
        <v>0</v>
      </c>
    </row>
    <row r="361" spans="1:7" ht="91.5" customHeight="1">
      <c r="A361" s="95" t="s">
        <v>476</v>
      </c>
      <c r="B361" s="4" t="s">
        <v>593</v>
      </c>
      <c r="C361" s="4" t="s">
        <v>599</v>
      </c>
      <c r="D361" s="4" t="s">
        <v>598</v>
      </c>
      <c r="E361" s="4" t="s">
        <v>443</v>
      </c>
      <c r="F361" s="99"/>
      <c r="G361" s="44">
        <f>G362</f>
        <v>1950.5</v>
      </c>
    </row>
    <row r="362" spans="1:7" ht="33" customHeight="1">
      <c r="A362" s="95" t="s">
        <v>686</v>
      </c>
      <c r="B362" s="4" t="s">
        <v>593</v>
      </c>
      <c r="C362" s="4" t="s">
        <v>599</v>
      </c>
      <c r="D362" s="4" t="s">
        <v>598</v>
      </c>
      <c r="E362" s="4" t="s">
        <v>513</v>
      </c>
      <c r="F362" s="99"/>
      <c r="G362" s="44">
        <f>G363+G364+G365+G366+G367</f>
        <v>1950.5</v>
      </c>
    </row>
    <row r="363" spans="1:7" ht="25.5" customHeight="1">
      <c r="A363" s="124" t="s">
        <v>641</v>
      </c>
      <c r="B363" s="4" t="s">
        <v>593</v>
      </c>
      <c r="C363" s="4" t="s">
        <v>599</v>
      </c>
      <c r="D363" s="4" t="s">
        <v>598</v>
      </c>
      <c r="E363" s="4" t="s">
        <v>513</v>
      </c>
      <c r="F363" s="135" t="s">
        <v>659</v>
      </c>
      <c r="G363" s="44">
        <v>1557</v>
      </c>
    </row>
    <row r="364" spans="1:7" ht="33" customHeight="1">
      <c r="A364" s="124" t="s">
        <v>643</v>
      </c>
      <c r="B364" s="4" t="s">
        <v>593</v>
      </c>
      <c r="C364" s="4" t="s">
        <v>599</v>
      </c>
      <c r="D364" s="4" t="s">
        <v>598</v>
      </c>
      <c r="E364" s="4" t="s">
        <v>513</v>
      </c>
      <c r="F364" s="135" t="s">
        <v>647</v>
      </c>
      <c r="G364" s="44">
        <f>77+7.5</f>
        <v>84.5</v>
      </c>
    </row>
    <row r="365" spans="1:7" ht="33" customHeight="1">
      <c r="A365" s="95" t="s">
        <v>663</v>
      </c>
      <c r="B365" s="4" t="s">
        <v>593</v>
      </c>
      <c r="C365" s="4" t="s">
        <v>599</v>
      </c>
      <c r="D365" s="4" t="s">
        <v>598</v>
      </c>
      <c r="E365" s="4" t="s">
        <v>513</v>
      </c>
      <c r="F365" s="135" t="s">
        <v>648</v>
      </c>
      <c r="G365" s="44">
        <v>293.8</v>
      </c>
    </row>
    <row r="366" spans="1:7" ht="30.75" customHeight="1">
      <c r="A366" s="124" t="s">
        <v>645</v>
      </c>
      <c r="B366" s="4" t="s">
        <v>593</v>
      </c>
      <c r="C366" s="4" t="s">
        <v>599</v>
      </c>
      <c r="D366" s="4" t="s">
        <v>598</v>
      </c>
      <c r="E366" s="4" t="s">
        <v>513</v>
      </c>
      <c r="F366" s="135" t="s">
        <v>649</v>
      </c>
      <c r="G366" s="44">
        <v>12</v>
      </c>
    </row>
    <row r="367" spans="1:7" ht="38.25" customHeight="1">
      <c r="A367" s="124" t="s">
        <v>646</v>
      </c>
      <c r="B367" s="4" t="s">
        <v>593</v>
      </c>
      <c r="C367" s="4" t="s">
        <v>599</v>
      </c>
      <c r="D367" s="4" t="s">
        <v>598</v>
      </c>
      <c r="E367" s="4" t="s">
        <v>513</v>
      </c>
      <c r="F367" s="135" t="s">
        <v>650</v>
      </c>
      <c r="G367" s="44">
        <v>3.2</v>
      </c>
    </row>
    <row r="368" spans="1:8" ht="57.75" customHeight="1">
      <c r="A368" s="125" t="s">
        <v>744</v>
      </c>
      <c r="B368" s="5" t="s">
        <v>405</v>
      </c>
      <c r="C368" s="6"/>
      <c r="D368" s="6"/>
      <c r="E368" s="6"/>
      <c r="F368" s="115"/>
      <c r="G368" s="48">
        <f>G369+G384</f>
        <v>12239</v>
      </c>
      <c r="H368" s="155"/>
    </row>
    <row r="369" spans="1:7" ht="36" customHeight="1">
      <c r="A369" s="95" t="s">
        <v>429</v>
      </c>
      <c r="B369" s="4" t="s">
        <v>405</v>
      </c>
      <c r="C369" s="4" t="s">
        <v>430</v>
      </c>
      <c r="D369" s="4"/>
      <c r="E369" s="4"/>
      <c r="F369" s="99"/>
      <c r="G369" s="44">
        <f>G370</f>
        <v>11921</v>
      </c>
    </row>
    <row r="370" spans="1:8" ht="48" customHeight="1">
      <c r="A370" s="127" t="s">
        <v>527</v>
      </c>
      <c r="B370" s="4" t="s">
        <v>405</v>
      </c>
      <c r="C370" s="4" t="s">
        <v>430</v>
      </c>
      <c r="D370" s="4" t="s">
        <v>431</v>
      </c>
      <c r="E370" s="4"/>
      <c r="F370" s="99"/>
      <c r="G370" s="44">
        <f>G371+G378</f>
        <v>11921</v>
      </c>
      <c r="H370" s="147"/>
    </row>
    <row r="371" spans="1:7" ht="23.25" customHeight="1">
      <c r="A371" s="95" t="s">
        <v>536</v>
      </c>
      <c r="B371" s="4" t="s">
        <v>405</v>
      </c>
      <c r="C371" s="4" t="s">
        <v>430</v>
      </c>
      <c r="D371" s="4" t="s">
        <v>431</v>
      </c>
      <c r="E371" s="4" t="s">
        <v>623</v>
      </c>
      <c r="F371" s="99"/>
      <c r="G371" s="44">
        <f>G373+G375+G374+G376+G377</f>
        <v>11671</v>
      </c>
    </row>
    <row r="372" spans="1:7" ht="34.5" customHeight="1">
      <c r="A372" s="95" t="s">
        <v>686</v>
      </c>
      <c r="B372" s="4" t="s">
        <v>405</v>
      </c>
      <c r="C372" s="4" t="s">
        <v>430</v>
      </c>
      <c r="D372" s="4" t="s">
        <v>431</v>
      </c>
      <c r="E372" s="4" t="s">
        <v>624</v>
      </c>
      <c r="F372" s="99"/>
      <c r="G372" s="44">
        <f>G373</f>
        <v>9117</v>
      </c>
    </row>
    <row r="373" spans="1:7" ht="15">
      <c r="A373" s="124" t="s">
        <v>641</v>
      </c>
      <c r="B373" s="4" t="s">
        <v>405</v>
      </c>
      <c r="C373" s="4" t="s">
        <v>430</v>
      </c>
      <c r="D373" s="4" t="s">
        <v>431</v>
      </c>
      <c r="E373" s="4" t="s">
        <v>624</v>
      </c>
      <c r="F373" s="135" t="s">
        <v>659</v>
      </c>
      <c r="G373" s="44">
        <v>9117</v>
      </c>
    </row>
    <row r="374" spans="1:7" ht="30">
      <c r="A374" s="124" t="s">
        <v>643</v>
      </c>
      <c r="B374" s="4" t="s">
        <v>405</v>
      </c>
      <c r="C374" s="4" t="s">
        <v>430</v>
      </c>
      <c r="D374" s="4" t="s">
        <v>431</v>
      </c>
      <c r="E374" s="4" t="s">
        <v>624</v>
      </c>
      <c r="F374" s="135" t="s">
        <v>647</v>
      </c>
      <c r="G374" s="44">
        <f>200+100</f>
        <v>300</v>
      </c>
    </row>
    <row r="375" spans="1:7" ht="30">
      <c r="A375" s="95" t="s">
        <v>663</v>
      </c>
      <c r="B375" s="4" t="s">
        <v>405</v>
      </c>
      <c r="C375" s="4" t="s">
        <v>430</v>
      </c>
      <c r="D375" s="4" t="s">
        <v>431</v>
      </c>
      <c r="E375" s="4" t="s">
        <v>624</v>
      </c>
      <c r="F375" s="135" t="s">
        <v>648</v>
      </c>
      <c r="G375" s="44">
        <f>2050+110</f>
        <v>2160</v>
      </c>
    </row>
    <row r="376" spans="1:7" ht="30">
      <c r="A376" s="124" t="s">
        <v>645</v>
      </c>
      <c r="B376" s="4" t="s">
        <v>405</v>
      </c>
      <c r="C376" s="4" t="s">
        <v>430</v>
      </c>
      <c r="D376" s="4" t="s">
        <v>431</v>
      </c>
      <c r="E376" s="4" t="s">
        <v>624</v>
      </c>
      <c r="F376" s="135" t="s">
        <v>649</v>
      </c>
      <c r="G376" s="44">
        <v>91</v>
      </c>
    </row>
    <row r="377" spans="1:7" ht="30">
      <c r="A377" s="124" t="s">
        <v>646</v>
      </c>
      <c r="B377" s="4" t="s">
        <v>405</v>
      </c>
      <c r="C377" s="4" t="s">
        <v>430</v>
      </c>
      <c r="D377" s="4" t="s">
        <v>431</v>
      </c>
      <c r="E377" s="4" t="s">
        <v>624</v>
      </c>
      <c r="F377" s="135" t="s">
        <v>650</v>
      </c>
      <c r="G377" s="44">
        <v>3</v>
      </c>
    </row>
    <row r="378" spans="1:7" ht="30">
      <c r="A378" s="95" t="s">
        <v>542</v>
      </c>
      <c r="B378" s="4" t="s">
        <v>405</v>
      </c>
      <c r="C378" s="4" t="s">
        <v>430</v>
      </c>
      <c r="D378" s="4" t="s">
        <v>431</v>
      </c>
      <c r="E378" s="4" t="s">
        <v>568</v>
      </c>
      <c r="F378" s="99"/>
      <c r="G378" s="44">
        <f>G379+G381</f>
        <v>250</v>
      </c>
    </row>
    <row r="379" spans="1:7" ht="60">
      <c r="A379" s="106" t="s">
        <v>877</v>
      </c>
      <c r="B379" s="4" t="s">
        <v>405</v>
      </c>
      <c r="C379" s="4" t="s">
        <v>430</v>
      </c>
      <c r="D379" s="4" t="s">
        <v>431</v>
      </c>
      <c r="E379" s="4" t="s">
        <v>625</v>
      </c>
      <c r="F379" s="99"/>
      <c r="G379" s="44">
        <f>G380</f>
        <v>200</v>
      </c>
    </row>
    <row r="380" spans="1:7" ht="30">
      <c r="A380" s="95" t="s">
        <v>663</v>
      </c>
      <c r="B380" s="4" t="s">
        <v>405</v>
      </c>
      <c r="C380" s="4" t="s">
        <v>430</v>
      </c>
      <c r="D380" s="4" t="s">
        <v>431</v>
      </c>
      <c r="E380" s="4" t="s">
        <v>625</v>
      </c>
      <c r="F380" s="99" t="s">
        <v>648</v>
      </c>
      <c r="G380" s="44">
        <v>200</v>
      </c>
    </row>
    <row r="381" spans="1:7" ht="45">
      <c r="A381" s="95" t="s">
        <v>701</v>
      </c>
      <c r="B381" s="4" t="s">
        <v>405</v>
      </c>
      <c r="C381" s="4" t="s">
        <v>430</v>
      </c>
      <c r="D381" s="4" t="s">
        <v>431</v>
      </c>
      <c r="E381" s="63" t="s">
        <v>517</v>
      </c>
      <c r="F381" s="99"/>
      <c r="G381" s="44">
        <f>G382</f>
        <v>50</v>
      </c>
    </row>
    <row r="382" spans="1:7" ht="30">
      <c r="A382" s="95" t="s">
        <v>663</v>
      </c>
      <c r="B382" s="4" t="s">
        <v>405</v>
      </c>
      <c r="C382" s="4" t="s">
        <v>430</v>
      </c>
      <c r="D382" s="4" t="s">
        <v>431</v>
      </c>
      <c r="E382" s="63" t="s">
        <v>517</v>
      </c>
      <c r="F382" s="99" t="s">
        <v>648</v>
      </c>
      <c r="G382" s="44">
        <f>20+30</f>
        <v>50</v>
      </c>
    </row>
    <row r="383" spans="1:7" ht="15">
      <c r="A383" s="95" t="s">
        <v>459</v>
      </c>
      <c r="B383" s="4" t="s">
        <v>405</v>
      </c>
      <c r="C383" s="4" t="s">
        <v>427</v>
      </c>
      <c r="D383" s="4"/>
      <c r="E383" s="4"/>
      <c r="F383" s="99"/>
      <c r="G383" s="44">
        <f>G384</f>
        <v>318</v>
      </c>
    </row>
    <row r="384" spans="1:7" ht="15">
      <c r="A384" s="95" t="s">
        <v>539</v>
      </c>
      <c r="B384" s="4" t="s">
        <v>405</v>
      </c>
      <c r="C384" s="4" t="s">
        <v>427</v>
      </c>
      <c r="D384" s="4" t="s">
        <v>522</v>
      </c>
      <c r="E384" s="4"/>
      <c r="F384" s="99"/>
      <c r="G384" s="44">
        <f>G385</f>
        <v>318</v>
      </c>
    </row>
    <row r="385" spans="1:7" ht="30">
      <c r="A385" s="95" t="s">
        <v>540</v>
      </c>
      <c r="B385" s="4" t="s">
        <v>405</v>
      </c>
      <c r="C385" s="4" t="s">
        <v>427</v>
      </c>
      <c r="D385" s="4" t="s">
        <v>522</v>
      </c>
      <c r="E385" s="4" t="s">
        <v>541</v>
      </c>
      <c r="F385" s="99"/>
      <c r="G385" s="44">
        <f>G386</f>
        <v>318</v>
      </c>
    </row>
    <row r="386" spans="1:7" ht="30">
      <c r="A386" s="95" t="s">
        <v>663</v>
      </c>
      <c r="B386" s="4" t="s">
        <v>405</v>
      </c>
      <c r="C386" s="4" t="s">
        <v>427</v>
      </c>
      <c r="D386" s="4" t="s">
        <v>522</v>
      </c>
      <c r="E386" s="4" t="s">
        <v>541</v>
      </c>
      <c r="F386" s="99" t="s">
        <v>648</v>
      </c>
      <c r="G386" s="44">
        <v>318</v>
      </c>
    </row>
    <row r="387" spans="1:8" ht="44.25" customHeight="1">
      <c r="A387" s="125" t="s">
        <v>737</v>
      </c>
      <c r="B387" s="5" t="s">
        <v>413</v>
      </c>
      <c r="C387" s="4"/>
      <c r="D387" s="4"/>
      <c r="E387" s="4"/>
      <c r="F387" s="99"/>
      <c r="G387" s="48">
        <f>G388+G392+G398+G511+G527+G504</f>
        <v>545677.3</v>
      </c>
      <c r="H387" s="153"/>
    </row>
    <row r="388" spans="1:7" ht="15">
      <c r="A388" s="95" t="s">
        <v>414</v>
      </c>
      <c r="B388" s="4" t="s">
        <v>413</v>
      </c>
      <c r="C388" s="4" t="s">
        <v>416</v>
      </c>
      <c r="D388" s="4"/>
      <c r="E388" s="45"/>
      <c r="F388" s="99"/>
      <c r="G388" s="150">
        <f>G389</f>
        <v>39.2</v>
      </c>
    </row>
    <row r="389" spans="1:7" ht="45">
      <c r="A389" s="95" t="s">
        <v>500</v>
      </c>
      <c r="B389" s="4" t="s">
        <v>413</v>
      </c>
      <c r="C389" s="4" t="s">
        <v>416</v>
      </c>
      <c r="D389" s="4" t="s">
        <v>398</v>
      </c>
      <c r="E389" s="45"/>
      <c r="F389" s="99"/>
      <c r="G389" s="150">
        <f>G390</f>
        <v>39.2</v>
      </c>
    </row>
    <row r="390" spans="1:7" ht="63.75" customHeight="1">
      <c r="A390" s="95" t="s">
        <v>819</v>
      </c>
      <c r="B390" s="4" t="s">
        <v>413</v>
      </c>
      <c r="C390" s="4" t="s">
        <v>416</v>
      </c>
      <c r="D390" s="4" t="s">
        <v>398</v>
      </c>
      <c r="E390" s="45" t="s">
        <v>820</v>
      </c>
      <c r="F390" s="99"/>
      <c r="G390" s="150">
        <f>G391</f>
        <v>39.2</v>
      </c>
    </row>
    <row r="391" spans="1:7" ht="30">
      <c r="A391" s="95" t="s">
        <v>663</v>
      </c>
      <c r="B391" s="4" t="s">
        <v>413</v>
      </c>
      <c r="C391" s="4" t="s">
        <v>416</v>
      </c>
      <c r="D391" s="4" t="s">
        <v>398</v>
      </c>
      <c r="E391" s="45" t="s">
        <v>820</v>
      </c>
      <c r="F391" s="99" t="s">
        <v>648</v>
      </c>
      <c r="G391" s="150">
        <v>39.2</v>
      </c>
    </row>
    <row r="392" spans="1:7" ht="30">
      <c r="A392" s="95" t="s">
        <v>428</v>
      </c>
      <c r="B392" s="4" t="s">
        <v>413</v>
      </c>
      <c r="C392" s="62" t="s">
        <v>427</v>
      </c>
      <c r="D392" s="62" t="s">
        <v>529</v>
      </c>
      <c r="E392" s="4"/>
      <c r="F392" s="99"/>
      <c r="G392" s="150">
        <f>G393+G396</f>
        <v>1500</v>
      </c>
    </row>
    <row r="393" spans="1:7" ht="26.25" customHeight="1">
      <c r="A393" s="95" t="s">
        <v>483</v>
      </c>
      <c r="B393" s="4" t="s">
        <v>413</v>
      </c>
      <c r="C393" s="62" t="s">
        <v>427</v>
      </c>
      <c r="D393" s="62" t="s">
        <v>529</v>
      </c>
      <c r="E393" s="63" t="s">
        <v>484</v>
      </c>
      <c r="F393" s="99"/>
      <c r="G393" s="150">
        <f>G394</f>
        <v>140</v>
      </c>
    </row>
    <row r="394" spans="1:7" ht="60">
      <c r="A394" s="95" t="s">
        <v>596</v>
      </c>
      <c r="B394" s="4" t="s">
        <v>413</v>
      </c>
      <c r="C394" s="4" t="s">
        <v>427</v>
      </c>
      <c r="D394" s="4" t="s">
        <v>529</v>
      </c>
      <c r="E394" s="132" t="s">
        <v>705</v>
      </c>
      <c r="F394" s="99"/>
      <c r="G394" s="150">
        <f>G395</f>
        <v>140</v>
      </c>
    </row>
    <row r="395" spans="1:7" ht="21" customHeight="1">
      <c r="A395" s="95" t="s">
        <v>390</v>
      </c>
      <c r="B395" s="4" t="s">
        <v>413</v>
      </c>
      <c r="C395" s="4" t="s">
        <v>427</v>
      </c>
      <c r="D395" s="4" t="s">
        <v>529</v>
      </c>
      <c r="E395" s="132" t="s">
        <v>705</v>
      </c>
      <c r="F395" s="99" t="s">
        <v>389</v>
      </c>
      <c r="G395" s="150">
        <v>140</v>
      </c>
    </row>
    <row r="396" spans="1:7" ht="59.25" customHeight="1">
      <c r="A396" s="106" t="s">
        <v>829</v>
      </c>
      <c r="B396" s="4" t="s">
        <v>413</v>
      </c>
      <c r="C396" s="4" t="s">
        <v>427</v>
      </c>
      <c r="D396" s="4" t="s">
        <v>529</v>
      </c>
      <c r="E396" s="132" t="s">
        <v>830</v>
      </c>
      <c r="F396" s="99"/>
      <c r="G396" s="150">
        <f>G397</f>
        <v>1360</v>
      </c>
    </row>
    <row r="397" spans="1:7" ht="21" customHeight="1">
      <c r="A397" s="95" t="s">
        <v>390</v>
      </c>
      <c r="B397" s="4" t="s">
        <v>413</v>
      </c>
      <c r="C397" s="4" t="s">
        <v>427</v>
      </c>
      <c r="D397" s="4" t="s">
        <v>529</v>
      </c>
      <c r="E397" s="132" t="s">
        <v>830</v>
      </c>
      <c r="F397" s="99" t="s">
        <v>389</v>
      </c>
      <c r="G397" s="150">
        <v>1360</v>
      </c>
    </row>
    <row r="398" spans="1:7" ht="15">
      <c r="A398" s="95" t="s">
        <v>407</v>
      </c>
      <c r="B398" s="4" t="s">
        <v>413</v>
      </c>
      <c r="C398" s="4" t="s">
        <v>432</v>
      </c>
      <c r="D398" s="4"/>
      <c r="E398" s="4"/>
      <c r="F398" s="99"/>
      <c r="G398" s="44">
        <f>G399+G406+G433+G443</f>
        <v>507389.7</v>
      </c>
    </row>
    <row r="399" spans="1:7" ht="15">
      <c r="A399" s="95" t="s">
        <v>408</v>
      </c>
      <c r="B399" s="4" t="s">
        <v>413</v>
      </c>
      <c r="C399" s="4" t="s">
        <v>432</v>
      </c>
      <c r="D399" s="4" t="s">
        <v>433</v>
      </c>
      <c r="E399" s="4"/>
      <c r="F399" s="99"/>
      <c r="G399" s="44">
        <f>G400+G403</f>
        <v>143728.4</v>
      </c>
    </row>
    <row r="400" spans="1:8" ht="15">
      <c r="A400" s="95" t="s">
        <v>409</v>
      </c>
      <c r="B400" s="4" t="s">
        <v>413</v>
      </c>
      <c r="C400" s="4" t="s">
        <v>432</v>
      </c>
      <c r="D400" s="4" t="s">
        <v>433</v>
      </c>
      <c r="E400" s="4" t="s">
        <v>434</v>
      </c>
      <c r="F400" s="99"/>
      <c r="G400" s="44">
        <f>G401</f>
        <v>143334</v>
      </c>
      <c r="H400" s="47"/>
    </row>
    <row r="401" spans="1:7" ht="30">
      <c r="A401" s="95" t="s">
        <v>686</v>
      </c>
      <c r="B401" s="4" t="s">
        <v>413</v>
      </c>
      <c r="C401" s="4" t="s">
        <v>432</v>
      </c>
      <c r="D401" s="4" t="s">
        <v>433</v>
      </c>
      <c r="E401" s="4" t="s">
        <v>740</v>
      </c>
      <c r="F401" s="99"/>
      <c r="G401" s="44">
        <f>G402</f>
        <v>143334</v>
      </c>
    </row>
    <row r="402" spans="1:7" ht="64.5" customHeight="1">
      <c r="A402" s="124" t="s">
        <v>391</v>
      </c>
      <c r="B402" s="4" t="s">
        <v>413</v>
      </c>
      <c r="C402" s="4" t="s">
        <v>432</v>
      </c>
      <c r="D402" s="4" t="s">
        <v>433</v>
      </c>
      <c r="E402" s="4" t="s">
        <v>740</v>
      </c>
      <c r="F402" s="105" t="s">
        <v>388</v>
      </c>
      <c r="G402" s="44">
        <f>136848+6486</f>
        <v>143334</v>
      </c>
    </row>
    <row r="403" spans="1:7" ht="93.75" customHeight="1">
      <c r="A403" s="95" t="s">
        <v>636</v>
      </c>
      <c r="B403" s="4" t="s">
        <v>413</v>
      </c>
      <c r="C403" s="4" t="s">
        <v>432</v>
      </c>
      <c r="D403" s="4" t="s">
        <v>433</v>
      </c>
      <c r="E403" s="4" t="s">
        <v>635</v>
      </c>
      <c r="F403" s="99"/>
      <c r="G403" s="44">
        <f>G404</f>
        <v>394.4</v>
      </c>
    </row>
    <row r="404" spans="1:7" ht="48" customHeight="1">
      <c r="A404" s="138" t="s">
        <v>551</v>
      </c>
      <c r="B404" s="4" t="s">
        <v>413</v>
      </c>
      <c r="C404" s="4" t="s">
        <v>432</v>
      </c>
      <c r="D404" s="4" t="s">
        <v>433</v>
      </c>
      <c r="E404" s="4" t="s">
        <v>552</v>
      </c>
      <c r="F404" s="99"/>
      <c r="G404" s="44">
        <f>G405</f>
        <v>394.4</v>
      </c>
    </row>
    <row r="405" spans="1:7" ht="21" customHeight="1">
      <c r="A405" s="95" t="s">
        <v>390</v>
      </c>
      <c r="B405" s="4" t="s">
        <v>413</v>
      </c>
      <c r="C405" s="4" t="s">
        <v>432</v>
      </c>
      <c r="D405" s="4" t="s">
        <v>433</v>
      </c>
      <c r="E405" s="4" t="s">
        <v>552</v>
      </c>
      <c r="F405" s="99" t="s">
        <v>389</v>
      </c>
      <c r="G405" s="44">
        <v>394.4</v>
      </c>
    </row>
    <row r="406" spans="1:7" ht="21" customHeight="1">
      <c r="A406" s="95" t="s">
        <v>410</v>
      </c>
      <c r="B406" s="4" t="s">
        <v>413</v>
      </c>
      <c r="C406" s="4" t="s">
        <v>432</v>
      </c>
      <c r="D406" s="4" t="s">
        <v>435</v>
      </c>
      <c r="E406" s="4"/>
      <c r="F406" s="99"/>
      <c r="G406" s="44">
        <f>G407+G415+G420</f>
        <v>314759.6</v>
      </c>
    </row>
    <row r="407" spans="1:7" ht="32.25" customHeight="1">
      <c r="A407" s="95" t="s">
        <v>668</v>
      </c>
      <c r="B407" s="4" t="s">
        <v>413</v>
      </c>
      <c r="C407" s="4" t="s">
        <v>432</v>
      </c>
      <c r="D407" s="4" t="s">
        <v>435</v>
      </c>
      <c r="E407" s="4" t="s">
        <v>436</v>
      </c>
      <c r="F407" s="99"/>
      <c r="G407" s="44">
        <f>G408+G410+G412</f>
        <v>55241.8</v>
      </c>
    </row>
    <row r="408" spans="1:7" ht="35.25" customHeight="1">
      <c r="A408" s="95" t="s">
        <v>686</v>
      </c>
      <c r="B408" s="4" t="s">
        <v>413</v>
      </c>
      <c r="C408" s="4" t="s">
        <v>432</v>
      </c>
      <c r="D408" s="4" t="s">
        <v>435</v>
      </c>
      <c r="E408" s="4" t="s">
        <v>512</v>
      </c>
      <c r="F408" s="99"/>
      <c r="G408" s="44">
        <f>G409</f>
        <v>43427.3</v>
      </c>
    </row>
    <row r="409" spans="1:7" ht="62.25" customHeight="1">
      <c r="A409" s="124" t="s">
        <v>391</v>
      </c>
      <c r="B409" s="4" t="s">
        <v>413</v>
      </c>
      <c r="C409" s="4" t="s">
        <v>432</v>
      </c>
      <c r="D409" s="4" t="s">
        <v>435</v>
      </c>
      <c r="E409" s="4" t="s">
        <v>512</v>
      </c>
      <c r="F409" s="135" t="s">
        <v>388</v>
      </c>
      <c r="G409" s="44">
        <f>36783.2+6644.1</f>
        <v>43427.3</v>
      </c>
    </row>
    <row r="410" spans="1:7" ht="30" customHeight="1">
      <c r="A410" s="95" t="s">
        <v>686</v>
      </c>
      <c r="B410" s="4" t="s">
        <v>413</v>
      </c>
      <c r="C410" s="4" t="s">
        <v>432</v>
      </c>
      <c r="D410" s="4" t="s">
        <v>435</v>
      </c>
      <c r="E410" s="4" t="s">
        <v>512</v>
      </c>
      <c r="F410" s="99"/>
      <c r="G410" s="44">
        <f>G411</f>
        <v>6820.6</v>
      </c>
    </row>
    <row r="411" spans="1:7" ht="66" customHeight="1">
      <c r="A411" s="124" t="s">
        <v>685</v>
      </c>
      <c r="B411" s="4" t="s">
        <v>413</v>
      </c>
      <c r="C411" s="4" t="s">
        <v>432</v>
      </c>
      <c r="D411" s="4" t="s">
        <v>435</v>
      </c>
      <c r="E411" s="4" t="s">
        <v>512</v>
      </c>
      <c r="F411" s="99" t="s">
        <v>386</v>
      </c>
      <c r="G411" s="44">
        <f>5642+1178.6</f>
        <v>6820.6</v>
      </c>
    </row>
    <row r="412" spans="1:7" ht="33.75" customHeight="1">
      <c r="A412" s="124" t="s">
        <v>831</v>
      </c>
      <c r="B412" s="4" t="s">
        <v>413</v>
      </c>
      <c r="C412" s="4" t="s">
        <v>432</v>
      </c>
      <c r="D412" s="4" t="s">
        <v>435</v>
      </c>
      <c r="E412" s="4" t="s">
        <v>832</v>
      </c>
      <c r="F412" s="99"/>
      <c r="G412" s="44">
        <f>G413+G414</f>
        <v>4993.9</v>
      </c>
    </row>
    <row r="413" spans="1:7" ht="21" customHeight="1">
      <c r="A413" s="124" t="s">
        <v>385</v>
      </c>
      <c r="B413" s="4" t="s">
        <v>413</v>
      </c>
      <c r="C413" s="4" t="s">
        <v>432</v>
      </c>
      <c r="D413" s="4" t="s">
        <v>435</v>
      </c>
      <c r="E413" s="4" t="s">
        <v>832</v>
      </c>
      <c r="F413" s="99" t="s">
        <v>387</v>
      </c>
      <c r="G413" s="44">
        <v>443</v>
      </c>
    </row>
    <row r="414" spans="1:7" ht="21" customHeight="1">
      <c r="A414" s="95" t="s">
        <v>390</v>
      </c>
      <c r="B414" s="4" t="s">
        <v>413</v>
      </c>
      <c r="C414" s="4" t="s">
        <v>432</v>
      </c>
      <c r="D414" s="4" t="s">
        <v>435</v>
      </c>
      <c r="E414" s="4" t="s">
        <v>832</v>
      </c>
      <c r="F414" s="99" t="s">
        <v>389</v>
      </c>
      <c r="G414" s="44">
        <v>4550.9</v>
      </c>
    </row>
    <row r="415" spans="1:7" ht="21" customHeight="1">
      <c r="A415" s="95" t="s">
        <v>495</v>
      </c>
      <c r="B415" s="4" t="s">
        <v>413</v>
      </c>
      <c r="C415" s="4" t="s">
        <v>432</v>
      </c>
      <c r="D415" s="4" t="s">
        <v>435</v>
      </c>
      <c r="E415" s="4" t="s">
        <v>438</v>
      </c>
      <c r="F415" s="99"/>
      <c r="G415" s="44">
        <f>G416+G418</f>
        <v>46082.6</v>
      </c>
    </row>
    <row r="416" spans="1:7" ht="30">
      <c r="A416" s="95" t="s">
        <v>686</v>
      </c>
      <c r="B416" s="4" t="s">
        <v>413</v>
      </c>
      <c r="C416" s="4" t="s">
        <v>432</v>
      </c>
      <c r="D416" s="4" t="s">
        <v>435</v>
      </c>
      <c r="E416" s="4" t="s">
        <v>738</v>
      </c>
      <c r="F416" s="99"/>
      <c r="G416" s="44">
        <f>G417</f>
        <v>45791.8</v>
      </c>
    </row>
    <row r="417" spans="1:7" ht="30" customHeight="1">
      <c r="A417" s="124" t="s">
        <v>391</v>
      </c>
      <c r="B417" s="4" t="s">
        <v>413</v>
      </c>
      <c r="C417" s="4" t="s">
        <v>432</v>
      </c>
      <c r="D417" s="4" t="s">
        <v>435</v>
      </c>
      <c r="E417" s="4" t="s">
        <v>738</v>
      </c>
      <c r="F417" s="99" t="s">
        <v>388</v>
      </c>
      <c r="G417" s="44">
        <f>43501+2290.8</f>
        <v>45791.8</v>
      </c>
    </row>
    <row r="418" spans="1:7" ht="35.25" customHeight="1">
      <c r="A418" s="124" t="s">
        <v>831</v>
      </c>
      <c r="B418" s="4" t="s">
        <v>413</v>
      </c>
      <c r="C418" s="4" t="s">
        <v>432</v>
      </c>
      <c r="D418" s="4" t="s">
        <v>435</v>
      </c>
      <c r="E418" s="4" t="s">
        <v>833</v>
      </c>
      <c r="F418" s="99"/>
      <c r="G418" s="44">
        <f>G419</f>
        <v>290.8</v>
      </c>
    </row>
    <row r="419" spans="1:7" ht="21" customHeight="1">
      <c r="A419" s="95" t="s">
        <v>390</v>
      </c>
      <c r="B419" s="4" t="s">
        <v>413</v>
      </c>
      <c r="C419" s="4" t="s">
        <v>432</v>
      </c>
      <c r="D419" s="4" t="s">
        <v>435</v>
      </c>
      <c r="E419" s="4" t="s">
        <v>833</v>
      </c>
      <c r="F419" s="99" t="s">
        <v>389</v>
      </c>
      <c r="G419" s="44">
        <v>290.8</v>
      </c>
    </row>
    <row r="420" spans="1:7" ht="30" customHeight="1">
      <c r="A420" s="95" t="s">
        <v>553</v>
      </c>
      <c r="B420" s="4" t="s">
        <v>413</v>
      </c>
      <c r="C420" s="4" t="s">
        <v>432</v>
      </c>
      <c r="D420" s="4" t="s">
        <v>435</v>
      </c>
      <c r="E420" s="4" t="s">
        <v>554</v>
      </c>
      <c r="F420" s="99"/>
      <c r="G420" s="44">
        <f>G422+G426+G424</f>
        <v>213435.2</v>
      </c>
    </row>
    <row r="421" spans="1:7" ht="37.5" customHeight="1">
      <c r="A421" s="95" t="s">
        <v>669</v>
      </c>
      <c r="B421" s="4" t="s">
        <v>413</v>
      </c>
      <c r="C421" s="4" t="s">
        <v>432</v>
      </c>
      <c r="D421" s="4" t="s">
        <v>435</v>
      </c>
      <c r="E421" s="4" t="s">
        <v>555</v>
      </c>
      <c r="F421" s="99"/>
      <c r="G421" s="44">
        <f>G422+G424</f>
        <v>1214.7</v>
      </c>
    </row>
    <row r="422" spans="1:7" ht="54.75" customHeight="1">
      <c r="A422" s="95" t="s">
        <v>589</v>
      </c>
      <c r="B422" s="4" t="s">
        <v>413</v>
      </c>
      <c r="C422" s="4" t="s">
        <v>432</v>
      </c>
      <c r="D422" s="4" t="s">
        <v>435</v>
      </c>
      <c r="E422" s="4" t="s">
        <v>556</v>
      </c>
      <c r="F422" s="99"/>
      <c r="G422" s="44">
        <f>G423</f>
        <v>140.6</v>
      </c>
    </row>
    <row r="423" spans="1:7" ht="22.5" customHeight="1">
      <c r="A423" s="124" t="s">
        <v>385</v>
      </c>
      <c r="B423" s="4" t="s">
        <v>413</v>
      </c>
      <c r="C423" s="4" t="s">
        <v>432</v>
      </c>
      <c r="D423" s="4" t="s">
        <v>435</v>
      </c>
      <c r="E423" s="4" t="s">
        <v>556</v>
      </c>
      <c r="F423" s="99" t="s">
        <v>387</v>
      </c>
      <c r="G423" s="44">
        <v>140.6</v>
      </c>
    </row>
    <row r="424" spans="1:7" ht="47.25" customHeight="1">
      <c r="A424" s="95" t="s">
        <v>589</v>
      </c>
      <c r="B424" s="4" t="s">
        <v>413</v>
      </c>
      <c r="C424" s="4" t="s">
        <v>432</v>
      </c>
      <c r="D424" s="4" t="s">
        <v>435</v>
      </c>
      <c r="E424" s="4" t="s">
        <v>556</v>
      </c>
      <c r="F424" s="99"/>
      <c r="G424" s="44">
        <f>G425</f>
        <v>1074.1</v>
      </c>
    </row>
    <row r="425" spans="1:7" ht="22.5" customHeight="1">
      <c r="A425" s="124" t="s">
        <v>390</v>
      </c>
      <c r="B425" s="4" t="s">
        <v>413</v>
      </c>
      <c r="C425" s="4" t="s">
        <v>432</v>
      </c>
      <c r="D425" s="4" t="s">
        <v>435</v>
      </c>
      <c r="E425" s="4" t="s">
        <v>556</v>
      </c>
      <c r="F425" s="99" t="s">
        <v>389</v>
      </c>
      <c r="G425" s="44">
        <v>1074.1</v>
      </c>
    </row>
    <row r="426" spans="1:7" ht="53.25" customHeight="1">
      <c r="A426" s="95" t="s">
        <v>557</v>
      </c>
      <c r="B426" s="4" t="s">
        <v>413</v>
      </c>
      <c r="C426" s="4" t="s">
        <v>432</v>
      </c>
      <c r="D426" s="4" t="s">
        <v>435</v>
      </c>
      <c r="E426" s="4" t="s">
        <v>670</v>
      </c>
      <c r="F426" s="99"/>
      <c r="G426" s="44">
        <f>G427+G430</f>
        <v>212220.5</v>
      </c>
    </row>
    <row r="427" spans="1:7" ht="24.75" customHeight="1">
      <c r="A427" s="95" t="s">
        <v>667</v>
      </c>
      <c r="B427" s="4" t="s">
        <v>413</v>
      </c>
      <c r="C427" s="4" t="s">
        <v>432</v>
      </c>
      <c r="D427" s="4" t="s">
        <v>435</v>
      </c>
      <c r="E427" s="4" t="s">
        <v>670</v>
      </c>
      <c r="F427" s="99" t="s">
        <v>656</v>
      </c>
      <c r="G427" s="44">
        <f>G428+G429</f>
        <v>24554.2</v>
      </c>
    </row>
    <row r="428" spans="1:7" ht="66.75" customHeight="1">
      <c r="A428" s="124" t="s">
        <v>685</v>
      </c>
      <c r="B428" s="4" t="s">
        <v>413</v>
      </c>
      <c r="C428" s="4" t="s">
        <v>432</v>
      </c>
      <c r="D428" s="4" t="s">
        <v>435</v>
      </c>
      <c r="E428" s="4" t="s">
        <v>670</v>
      </c>
      <c r="F428" s="99" t="s">
        <v>386</v>
      </c>
      <c r="G428" s="44">
        <v>24066.4</v>
      </c>
    </row>
    <row r="429" spans="1:7" ht="22.5" customHeight="1">
      <c r="A429" s="124" t="s">
        <v>385</v>
      </c>
      <c r="B429" s="4" t="s">
        <v>413</v>
      </c>
      <c r="C429" s="4" t="s">
        <v>432</v>
      </c>
      <c r="D429" s="4" t="s">
        <v>435</v>
      </c>
      <c r="E429" s="4" t="s">
        <v>670</v>
      </c>
      <c r="F429" s="99" t="s">
        <v>387</v>
      </c>
      <c r="G429" s="44">
        <v>487.8</v>
      </c>
    </row>
    <row r="430" spans="1:7" ht="22.5" customHeight="1">
      <c r="A430" s="124" t="s">
        <v>657</v>
      </c>
      <c r="B430" s="4" t="s">
        <v>413</v>
      </c>
      <c r="C430" s="4" t="s">
        <v>432</v>
      </c>
      <c r="D430" s="4" t="s">
        <v>435</v>
      </c>
      <c r="E430" s="4" t="s">
        <v>670</v>
      </c>
      <c r="F430" s="99" t="s">
        <v>658</v>
      </c>
      <c r="G430" s="44">
        <f>G431+G432</f>
        <v>187666.3</v>
      </c>
    </row>
    <row r="431" spans="1:7" ht="30" customHeight="1">
      <c r="A431" s="124" t="s">
        <v>391</v>
      </c>
      <c r="B431" s="4" t="s">
        <v>413</v>
      </c>
      <c r="C431" s="4" t="s">
        <v>432</v>
      </c>
      <c r="D431" s="4" t="s">
        <v>435</v>
      </c>
      <c r="E431" s="4" t="s">
        <v>670</v>
      </c>
      <c r="F431" s="99" t="s">
        <v>388</v>
      </c>
      <c r="G431" s="44">
        <v>183825.5</v>
      </c>
    </row>
    <row r="432" spans="1:7" ht="22.5" customHeight="1">
      <c r="A432" s="95" t="s">
        <v>390</v>
      </c>
      <c r="B432" s="4" t="s">
        <v>413</v>
      </c>
      <c r="C432" s="4" t="s">
        <v>432</v>
      </c>
      <c r="D432" s="4" t="s">
        <v>435</v>
      </c>
      <c r="E432" s="4" t="s">
        <v>670</v>
      </c>
      <c r="F432" s="99" t="s">
        <v>389</v>
      </c>
      <c r="G432" s="44">
        <v>3840.8</v>
      </c>
    </row>
    <row r="433" spans="1:7" ht="22.5" customHeight="1">
      <c r="A433" s="95" t="s">
        <v>439</v>
      </c>
      <c r="B433" s="4" t="s">
        <v>413</v>
      </c>
      <c r="C433" s="4" t="s">
        <v>432</v>
      </c>
      <c r="D433" s="4" t="s">
        <v>440</v>
      </c>
      <c r="E433" s="4"/>
      <c r="F433" s="99"/>
      <c r="G433" s="44">
        <f>G434+G436+G439+G441</f>
        <v>4215.8</v>
      </c>
    </row>
    <row r="434" spans="1:7" ht="22.5" customHeight="1">
      <c r="A434" s="106" t="s">
        <v>826</v>
      </c>
      <c r="B434" s="4" t="s">
        <v>413</v>
      </c>
      <c r="C434" s="4" t="s">
        <v>432</v>
      </c>
      <c r="D434" s="4" t="s">
        <v>440</v>
      </c>
      <c r="E434" s="4" t="s">
        <v>731</v>
      </c>
      <c r="F434" s="99"/>
      <c r="G434" s="44">
        <f>G435</f>
        <v>1260</v>
      </c>
    </row>
    <row r="435" spans="1:7" ht="31.5" customHeight="1">
      <c r="A435" s="106" t="s">
        <v>663</v>
      </c>
      <c r="B435" s="4" t="s">
        <v>413</v>
      </c>
      <c r="C435" s="4" t="s">
        <v>432</v>
      </c>
      <c r="D435" s="4" t="s">
        <v>440</v>
      </c>
      <c r="E435" s="4" t="s">
        <v>731</v>
      </c>
      <c r="F435" s="99" t="s">
        <v>648</v>
      </c>
      <c r="G435" s="44">
        <v>1260</v>
      </c>
    </row>
    <row r="436" spans="1:7" ht="30.75" customHeight="1">
      <c r="A436" s="106" t="s">
        <v>862</v>
      </c>
      <c r="B436" s="4" t="s">
        <v>413</v>
      </c>
      <c r="C436" s="4" t="s">
        <v>432</v>
      </c>
      <c r="D436" s="4" t="s">
        <v>440</v>
      </c>
      <c r="E436" s="4" t="s">
        <v>834</v>
      </c>
      <c r="F436" s="99"/>
      <c r="G436" s="44">
        <f>G437</f>
        <v>1390.9</v>
      </c>
    </row>
    <row r="437" spans="1:7" ht="32.25" customHeight="1">
      <c r="A437" s="95" t="s">
        <v>686</v>
      </c>
      <c r="B437" s="4" t="s">
        <v>413</v>
      </c>
      <c r="C437" s="4" t="s">
        <v>432</v>
      </c>
      <c r="D437" s="4" t="s">
        <v>440</v>
      </c>
      <c r="E437" s="4" t="s">
        <v>835</v>
      </c>
      <c r="F437" s="119"/>
      <c r="G437" s="44">
        <f>G438</f>
        <v>1390.9</v>
      </c>
    </row>
    <row r="438" spans="1:7" ht="33.75" customHeight="1">
      <c r="A438" s="124" t="s">
        <v>685</v>
      </c>
      <c r="B438" s="4" t="s">
        <v>413</v>
      </c>
      <c r="C438" s="4" t="s">
        <v>432</v>
      </c>
      <c r="D438" s="4" t="s">
        <v>440</v>
      </c>
      <c r="E438" s="4" t="s">
        <v>835</v>
      </c>
      <c r="F438" s="99" t="s">
        <v>386</v>
      </c>
      <c r="G438" s="44">
        <f>1326+64.9</f>
        <v>1390.9</v>
      </c>
    </row>
    <row r="439" spans="1:7" ht="60">
      <c r="A439" s="95" t="s">
        <v>836</v>
      </c>
      <c r="B439" s="4" t="s">
        <v>413</v>
      </c>
      <c r="C439" s="4" t="s">
        <v>432</v>
      </c>
      <c r="D439" s="4" t="s">
        <v>440</v>
      </c>
      <c r="E439" s="4" t="s">
        <v>837</v>
      </c>
      <c r="F439" s="99"/>
      <c r="G439" s="44">
        <f>G440</f>
        <v>593.9</v>
      </c>
    </row>
    <row r="440" spans="1:7" ht="22.5" customHeight="1">
      <c r="A440" s="124" t="s">
        <v>385</v>
      </c>
      <c r="B440" s="4" t="s">
        <v>413</v>
      </c>
      <c r="C440" s="4" t="s">
        <v>432</v>
      </c>
      <c r="D440" s="4" t="s">
        <v>440</v>
      </c>
      <c r="E440" s="4" t="s">
        <v>837</v>
      </c>
      <c r="F440" s="99" t="s">
        <v>387</v>
      </c>
      <c r="G440" s="44">
        <v>593.9</v>
      </c>
    </row>
    <row r="441" spans="1:7" ht="30.75" customHeight="1">
      <c r="A441" s="95" t="s">
        <v>592</v>
      </c>
      <c r="B441" s="4" t="s">
        <v>413</v>
      </c>
      <c r="C441" s="4" t="s">
        <v>432</v>
      </c>
      <c r="D441" s="4" t="s">
        <v>440</v>
      </c>
      <c r="E441" s="4" t="s">
        <v>591</v>
      </c>
      <c r="F441" s="99"/>
      <c r="G441" s="44">
        <f>G442</f>
        <v>971</v>
      </c>
    </row>
    <row r="442" spans="1:7" ht="30.75" customHeight="1">
      <c r="A442" s="95" t="s">
        <v>673</v>
      </c>
      <c r="B442" s="4" t="s">
        <v>413</v>
      </c>
      <c r="C442" s="4" t="s">
        <v>432</v>
      </c>
      <c r="D442" s="4" t="s">
        <v>440</v>
      </c>
      <c r="E442" s="4" t="s">
        <v>591</v>
      </c>
      <c r="F442" s="99" t="s">
        <v>674</v>
      </c>
      <c r="G442" s="44">
        <v>971</v>
      </c>
    </row>
    <row r="443" spans="1:7" ht="29.25" customHeight="1">
      <c r="A443" s="106" t="s">
        <v>441</v>
      </c>
      <c r="B443" s="4" t="s">
        <v>413</v>
      </c>
      <c r="C443" s="4" t="s">
        <v>432</v>
      </c>
      <c r="D443" s="4" t="s">
        <v>442</v>
      </c>
      <c r="E443" s="4"/>
      <c r="F443" s="99"/>
      <c r="G443" s="44">
        <f>G444+G450+G456+G460+G491</f>
        <v>44685.9</v>
      </c>
    </row>
    <row r="444" spans="1:7" ht="30" customHeight="1">
      <c r="A444" s="106" t="s">
        <v>838</v>
      </c>
      <c r="B444" s="4" t="s">
        <v>413</v>
      </c>
      <c r="C444" s="4" t="s">
        <v>432</v>
      </c>
      <c r="D444" s="4" t="s">
        <v>442</v>
      </c>
      <c r="E444" s="4" t="s">
        <v>504</v>
      </c>
      <c r="F444" s="99"/>
      <c r="G444" s="44">
        <f>G445</f>
        <v>6633.2</v>
      </c>
    </row>
    <row r="445" spans="1:7" ht="22.5" customHeight="1">
      <c r="A445" s="106" t="s">
        <v>415</v>
      </c>
      <c r="B445" s="4" t="s">
        <v>413</v>
      </c>
      <c r="C445" s="4" t="s">
        <v>432</v>
      </c>
      <c r="D445" s="4" t="s">
        <v>442</v>
      </c>
      <c r="E445" s="4" t="s">
        <v>505</v>
      </c>
      <c r="F445" s="99"/>
      <c r="G445" s="44">
        <f>G446+G447+G448+G449</f>
        <v>6633.2</v>
      </c>
    </row>
    <row r="446" spans="1:7" ht="31.5" customHeight="1">
      <c r="A446" s="124" t="s">
        <v>641</v>
      </c>
      <c r="B446" s="4" t="s">
        <v>413</v>
      </c>
      <c r="C446" s="4" t="s">
        <v>432</v>
      </c>
      <c r="D446" s="4" t="s">
        <v>442</v>
      </c>
      <c r="E446" s="4" t="s">
        <v>505</v>
      </c>
      <c r="F446" s="135" t="s">
        <v>714</v>
      </c>
      <c r="G446" s="44">
        <f>5694+481.7+125.5</f>
        <v>6301.2</v>
      </c>
    </row>
    <row r="447" spans="1:7" ht="31.5" customHeight="1">
      <c r="A447" s="124" t="s">
        <v>643</v>
      </c>
      <c r="B447" s="4" t="s">
        <v>413</v>
      </c>
      <c r="C447" s="4" t="s">
        <v>432</v>
      </c>
      <c r="D447" s="4" t="s">
        <v>442</v>
      </c>
      <c r="E447" s="4" t="s">
        <v>505</v>
      </c>
      <c r="F447" s="135" t="s">
        <v>647</v>
      </c>
      <c r="G447" s="44">
        <v>50</v>
      </c>
    </row>
    <row r="448" spans="1:7" ht="31.5" customHeight="1">
      <c r="A448" s="95" t="s">
        <v>663</v>
      </c>
      <c r="B448" s="4" t="s">
        <v>413</v>
      </c>
      <c r="C448" s="4" t="s">
        <v>432</v>
      </c>
      <c r="D448" s="4" t="s">
        <v>442</v>
      </c>
      <c r="E448" s="4" t="s">
        <v>505</v>
      </c>
      <c r="F448" s="135" t="s">
        <v>648</v>
      </c>
      <c r="G448" s="44">
        <f>58+53.5</f>
        <v>111.5</v>
      </c>
    </row>
    <row r="449" spans="1:7" ht="31.5" customHeight="1">
      <c r="A449" s="124" t="s">
        <v>645</v>
      </c>
      <c r="B449" s="4" t="s">
        <v>413</v>
      </c>
      <c r="C449" s="4" t="s">
        <v>432</v>
      </c>
      <c r="D449" s="4" t="s">
        <v>442</v>
      </c>
      <c r="E449" s="4" t="s">
        <v>505</v>
      </c>
      <c r="F449" s="135" t="s">
        <v>649</v>
      </c>
      <c r="G449" s="44">
        <f>30+140.5</f>
        <v>170.5</v>
      </c>
    </row>
    <row r="450" spans="1:7" ht="32.25" customHeight="1">
      <c r="A450" s="95" t="s">
        <v>476</v>
      </c>
      <c r="B450" s="4" t="s">
        <v>413</v>
      </c>
      <c r="C450" s="4" t="s">
        <v>432</v>
      </c>
      <c r="D450" s="4" t="s">
        <v>442</v>
      </c>
      <c r="E450" s="4" t="s">
        <v>633</v>
      </c>
      <c r="F450" s="135"/>
      <c r="G450" s="44">
        <f>G451</f>
        <v>17984.6</v>
      </c>
    </row>
    <row r="451" spans="1:7" ht="30" customHeight="1">
      <c r="A451" s="95" t="s">
        <v>686</v>
      </c>
      <c r="B451" s="4" t="s">
        <v>413</v>
      </c>
      <c r="C451" s="4" t="s">
        <v>432</v>
      </c>
      <c r="D451" s="4" t="s">
        <v>442</v>
      </c>
      <c r="E451" s="4" t="s">
        <v>513</v>
      </c>
      <c r="F451" s="135"/>
      <c r="G451" s="44">
        <f>G452+G453+G454+G455</f>
        <v>17984.6</v>
      </c>
    </row>
    <row r="452" spans="1:7" ht="22.5" customHeight="1">
      <c r="A452" s="124" t="s">
        <v>641</v>
      </c>
      <c r="B452" s="4" t="s">
        <v>413</v>
      </c>
      <c r="C452" s="4" t="s">
        <v>432</v>
      </c>
      <c r="D452" s="4" t="s">
        <v>442</v>
      </c>
      <c r="E452" s="4" t="s">
        <v>513</v>
      </c>
      <c r="F452" s="135" t="s">
        <v>659</v>
      </c>
      <c r="G452" s="44">
        <v>13446</v>
      </c>
    </row>
    <row r="453" spans="1:7" ht="30" customHeight="1">
      <c r="A453" s="124" t="s">
        <v>642</v>
      </c>
      <c r="B453" s="4" t="s">
        <v>413</v>
      </c>
      <c r="C453" s="4" t="s">
        <v>432</v>
      </c>
      <c r="D453" s="4" t="s">
        <v>442</v>
      </c>
      <c r="E453" s="4" t="s">
        <v>513</v>
      </c>
      <c r="F453" s="135" t="s">
        <v>665</v>
      </c>
      <c r="G453" s="44">
        <v>13</v>
      </c>
    </row>
    <row r="454" spans="1:7" ht="30" customHeight="1">
      <c r="A454" s="124" t="s">
        <v>643</v>
      </c>
      <c r="B454" s="4" t="s">
        <v>413</v>
      </c>
      <c r="C454" s="4" t="s">
        <v>432</v>
      </c>
      <c r="D454" s="4" t="s">
        <v>442</v>
      </c>
      <c r="E454" s="4" t="s">
        <v>513</v>
      </c>
      <c r="F454" s="135" t="s">
        <v>647</v>
      </c>
      <c r="G454" s="44">
        <v>300</v>
      </c>
    </row>
    <row r="455" spans="1:7" ht="30" customHeight="1">
      <c r="A455" s="95" t="s">
        <v>663</v>
      </c>
      <c r="B455" s="4" t="s">
        <v>413</v>
      </c>
      <c r="C455" s="4" t="s">
        <v>432</v>
      </c>
      <c r="D455" s="4" t="s">
        <v>442</v>
      </c>
      <c r="E455" s="4" t="s">
        <v>513</v>
      </c>
      <c r="F455" s="135" t="s">
        <v>648</v>
      </c>
      <c r="G455" s="44">
        <f>2723+604+598.6+300</f>
        <v>4225.6</v>
      </c>
    </row>
    <row r="456" spans="1:7" ht="32.25" customHeight="1">
      <c r="A456" s="106" t="s">
        <v>564</v>
      </c>
      <c r="B456" s="4" t="s">
        <v>413</v>
      </c>
      <c r="C456" s="4" t="s">
        <v>432</v>
      </c>
      <c r="D456" s="4" t="s">
        <v>442</v>
      </c>
      <c r="E456" s="4" t="s">
        <v>559</v>
      </c>
      <c r="F456" s="99"/>
      <c r="G456" s="44">
        <f>G457</f>
        <v>1680.3</v>
      </c>
    </row>
    <row r="457" spans="1:7" ht="47.25" customHeight="1">
      <c r="A457" s="106" t="s">
        <v>562</v>
      </c>
      <c r="B457" s="4" t="s">
        <v>413</v>
      </c>
      <c r="C457" s="4" t="s">
        <v>432</v>
      </c>
      <c r="D457" s="4" t="s">
        <v>442</v>
      </c>
      <c r="E457" s="4" t="s">
        <v>563</v>
      </c>
      <c r="F457" s="99"/>
      <c r="G457" s="44">
        <v>1680.3</v>
      </c>
    </row>
    <row r="458" spans="1:7" ht="22.5" customHeight="1">
      <c r="A458" s="124" t="s">
        <v>641</v>
      </c>
      <c r="B458" s="4" t="s">
        <v>413</v>
      </c>
      <c r="C458" s="4" t="s">
        <v>432</v>
      </c>
      <c r="D458" s="4" t="s">
        <v>442</v>
      </c>
      <c r="E458" s="4" t="s">
        <v>563</v>
      </c>
      <c r="F458" s="99" t="s">
        <v>714</v>
      </c>
      <c r="G458" s="44">
        <v>1484</v>
      </c>
    </row>
    <row r="459" spans="1:7" ht="30" customHeight="1">
      <c r="A459" s="95" t="s">
        <v>663</v>
      </c>
      <c r="B459" s="4" t="s">
        <v>413</v>
      </c>
      <c r="C459" s="4" t="s">
        <v>432</v>
      </c>
      <c r="D459" s="4" t="s">
        <v>442</v>
      </c>
      <c r="E459" s="4" t="s">
        <v>563</v>
      </c>
      <c r="F459" s="99" t="s">
        <v>648</v>
      </c>
      <c r="G459" s="44">
        <v>196.3</v>
      </c>
    </row>
    <row r="460" spans="1:7" ht="22.5" customHeight="1">
      <c r="A460" s="95" t="s">
        <v>483</v>
      </c>
      <c r="B460" s="4" t="s">
        <v>413</v>
      </c>
      <c r="C460" s="4" t="s">
        <v>432</v>
      </c>
      <c r="D460" s="4" t="s">
        <v>442</v>
      </c>
      <c r="E460" s="4" t="s">
        <v>484</v>
      </c>
      <c r="F460" s="99"/>
      <c r="G460" s="44">
        <f>G461</f>
        <v>17400.6</v>
      </c>
    </row>
    <row r="461" spans="1:7" ht="30" customHeight="1">
      <c r="A461" s="95" t="s">
        <v>637</v>
      </c>
      <c r="B461" s="4" t="s">
        <v>413</v>
      </c>
      <c r="C461" s="4" t="s">
        <v>432</v>
      </c>
      <c r="D461" s="4" t="s">
        <v>442</v>
      </c>
      <c r="E461" s="4" t="s">
        <v>626</v>
      </c>
      <c r="F461" s="99"/>
      <c r="G461" s="44">
        <f>G463+G465+G467+G469+G472+G474+G477+G479+G482+G485</f>
        <v>17400.6</v>
      </c>
    </row>
    <row r="462" spans="1:7" ht="15" customHeight="1">
      <c r="A462" s="152" t="s">
        <v>747</v>
      </c>
      <c r="B462" s="4"/>
      <c r="C462" s="4"/>
      <c r="D462" s="4"/>
      <c r="E462" s="4"/>
      <c r="F462" s="99"/>
      <c r="G462" s="44"/>
    </row>
    <row r="463" spans="1:7" ht="30" customHeight="1">
      <c r="A463" s="95" t="s">
        <v>781</v>
      </c>
      <c r="B463" s="4" t="s">
        <v>413</v>
      </c>
      <c r="C463" s="4" t="s">
        <v>432</v>
      </c>
      <c r="D463" s="4" t="s">
        <v>442</v>
      </c>
      <c r="E463" s="4" t="s">
        <v>754</v>
      </c>
      <c r="F463" s="99"/>
      <c r="G463" s="44">
        <f>G464</f>
        <v>100</v>
      </c>
    </row>
    <row r="464" spans="1:7" ht="22.5" customHeight="1">
      <c r="A464" s="106" t="s">
        <v>390</v>
      </c>
      <c r="B464" s="4" t="s">
        <v>413</v>
      </c>
      <c r="C464" s="4" t="s">
        <v>432</v>
      </c>
      <c r="D464" s="4" t="s">
        <v>442</v>
      </c>
      <c r="E464" s="4" t="s">
        <v>754</v>
      </c>
      <c r="F464" s="99" t="s">
        <v>389</v>
      </c>
      <c r="G464" s="44">
        <v>100</v>
      </c>
    </row>
    <row r="465" spans="1:7" ht="30" customHeight="1">
      <c r="A465" s="151" t="s">
        <v>753</v>
      </c>
      <c r="B465" s="4" t="s">
        <v>413</v>
      </c>
      <c r="C465" s="4" t="s">
        <v>432</v>
      </c>
      <c r="D465" s="4" t="s">
        <v>442</v>
      </c>
      <c r="E465" s="4" t="s">
        <v>755</v>
      </c>
      <c r="F465" s="99"/>
      <c r="G465" s="44">
        <f>G466</f>
        <v>2700</v>
      </c>
    </row>
    <row r="466" spans="1:7" ht="22.5" customHeight="1">
      <c r="A466" s="106" t="s">
        <v>390</v>
      </c>
      <c r="B466" s="4" t="s">
        <v>413</v>
      </c>
      <c r="C466" s="4" t="s">
        <v>432</v>
      </c>
      <c r="D466" s="4" t="s">
        <v>442</v>
      </c>
      <c r="E466" s="4" t="s">
        <v>755</v>
      </c>
      <c r="F466" s="99" t="s">
        <v>389</v>
      </c>
      <c r="G466" s="44">
        <f>500+2200</f>
        <v>2700</v>
      </c>
    </row>
    <row r="467" spans="1:7" ht="33" customHeight="1">
      <c r="A467" s="151" t="s">
        <v>751</v>
      </c>
      <c r="B467" s="4" t="s">
        <v>413</v>
      </c>
      <c r="C467" s="4" t="s">
        <v>432</v>
      </c>
      <c r="D467" s="4" t="s">
        <v>442</v>
      </c>
      <c r="E467" s="4" t="s">
        <v>756</v>
      </c>
      <c r="F467" s="99"/>
      <c r="G467" s="44">
        <f>G468</f>
        <v>1910</v>
      </c>
    </row>
    <row r="468" spans="1:7" ht="22.5" customHeight="1">
      <c r="A468" s="106" t="s">
        <v>390</v>
      </c>
      <c r="B468" s="4" t="s">
        <v>413</v>
      </c>
      <c r="C468" s="4" t="s">
        <v>432</v>
      </c>
      <c r="D468" s="4" t="s">
        <v>442</v>
      </c>
      <c r="E468" s="4" t="s">
        <v>756</v>
      </c>
      <c r="F468" s="99" t="s">
        <v>389</v>
      </c>
      <c r="G468" s="44">
        <f>1000+910</f>
        <v>1910</v>
      </c>
    </row>
    <row r="469" spans="1:7" ht="22.5" customHeight="1">
      <c r="A469" s="151" t="s">
        <v>748</v>
      </c>
      <c r="B469" s="4" t="s">
        <v>413</v>
      </c>
      <c r="C469" s="4" t="s">
        <v>432</v>
      </c>
      <c r="D469" s="4" t="s">
        <v>442</v>
      </c>
      <c r="E469" s="4" t="s">
        <v>757</v>
      </c>
      <c r="F469" s="99"/>
      <c r="G469" s="145">
        <f>G470+G471</f>
        <v>400</v>
      </c>
    </row>
    <row r="470" spans="1:7" ht="31.5" customHeight="1">
      <c r="A470" s="95" t="s">
        <v>663</v>
      </c>
      <c r="B470" s="4" t="s">
        <v>413</v>
      </c>
      <c r="C470" s="4" t="s">
        <v>432</v>
      </c>
      <c r="D470" s="4" t="s">
        <v>442</v>
      </c>
      <c r="E470" s="4" t="s">
        <v>757</v>
      </c>
      <c r="F470" s="99" t="s">
        <v>648</v>
      </c>
      <c r="G470" s="145">
        <v>384</v>
      </c>
    </row>
    <row r="471" spans="1:7" ht="22.5" customHeight="1">
      <c r="A471" s="106" t="s">
        <v>390</v>
      </c>
      <c r="B471" s="4" t="s">
        <v>413</v>
      </c>
      <c r="C471" s="4" t="s">
        <v>432</v>
      </c>
      <c r="D471" s="4" t="s">
        <v>442</v>
      </c>
      <c r="E471" s="4" t="s">
        <v>757</v>
      </c>
      <c r="F471" s="99" t="s">
        <v>389</v>
      </c>
      <c r="G471" s="145">
        <v>16</v>
      </c>
    </row>
    <row r="472" spans="1:7" ht="33.75" customHeight="1">
      <c r="A472" s="151" t="s">
        <v>871</v>
      </c>
      <c r="B472" s="4" t="s">
        <v>413</v>
      </c>
      <c r="C472" s="4" t="s">
        <v>432</v>
      </c>
      <c r="D472" s="4" t="s">
        <v>442</v>
      </c>
      <c r="E472" s="4" t="s">
        <v>758</v>
      </c>
      <c r="F472" s="99"/>
      <c r="G472" s="145">
        <f>G473</f>
        <v>200</v>
      </c>
    </row>
    <row r="473" spans="1:7" ht="30">
      <c r="A473" s="95" t="s">
        <v>663</v>
      </c>
      <c r="B473" s="4" t="s">
        <v>413</v>
      </c>
      <c r="C473" s="4" t="s">
        <v>432</v>
      </c>
      <c r="D473" s="4" t="s">
        <v>442</v>
      </c>
      <c r="E473" s="4" t="s">
        <v>758</v>
      </c>
      <c r="F473" s="99" t="s">
        <v>648</v>
      </c>
      <c r="G473" s="145">
        <v>200</v>
      </c>
    </row>
    <row r="474" spans="1:7" ht="32.25" customHeight="1">
      <c r="A474" s="151" t="s">
        <v>750</v>
      </c>
      <c r="B474" s="4" t="s">
        <v>413</v>
      </c>
      <c r="C474" s="4" t="s">
        <v>432</v>
      </c>
      <c r="D474" s="4" t="s">
        <v>442</v>
      </c>
      <c r="E474" s="4" t="s">
        <v>759</v>
      </c>
      <c r="F474" s="99"/>
      <c r="G474" s="145">
        <f>G475+G476</f>
        <v>500</v>
      </c>
    </row>
    <row r="475" spans="1:7" ht="22.5" customHeight="1">
      <c r="A475" s="124" t="s">
        <v>385</v>
      </c>
      <c r="B475" s="4" t="s">
        <v>413</v>
      </c>
      <c r="C475" s="4" t="s">
        <v>432</v>
      </c>
      <c r="D475" s="4" t="s">
        <v>442</v>
      </c>
      <c r="E475" s="4" t="s">
        <v>759</v>
      </c>
      <c r="F475" s="99" t="s">
        <v>387</v>
      </c>
      <c r="G475" s="145">
        <v>75</v>
      </c>
    </row>
    <row r="476" spans="1:7" ht="22.5" customHeight="1">
      <c r="A476" s="106" t="s">
        <v>390</v>
      </c>
      <c r="B476" s="4" t="s">
        <v>413</v>
      </c>
      <c r="C476" s="4" t="s">
        <v>432</v>
      </c>
      <c r="D476" s="4" t="s">
        <v>442</v>
      </c>
      <c r="E476" s="4" t="s">
        <v>759</v>
      </c>
      <c r="F476" s="99" t="s">
        <v>389</v>
      </c>
      <c r="G476" s="145">
        <v>425</v>
      </c>
    </row>
    <row r="477" spans="1:7" ht="30" customHeight="1">
      <c r="A477" s="151" t="s">
        <v>749</v>
      </c>
      <c r="B477" s="4" t="s">
        <v>413</v>
      </c>
      <c r="C477" s="4" t="s">
        <v>432</v>
      </c>
      <c r="D477" s="4" t="s">
        <v>442</v>
      </c>
      <c r="E477" s="4" t="s">
        <v>760</v>
      </c>
      <c r="F477" s="99"/>
      <c r="G477" s="145">
        <f>G478</f>
        <v>30</v>
      </c>
    </row>
    <row r="478" spans="1:7" ht="21.75" customHeight="1">
      <c r="A478" s="106" t="s">
        <v>390</v>
      </c>
      <c r="B478" s="4" t="s">
        <v>413</v>
      </c>
      <c r="C478" s="4" t="s">
        <v>432</v>
      </c>
      <c r="D478" s="4" t="s">
        <v>442</v>
      </c>
      <c r="E478" s="4" t="s">
        <v>760</v>
      </c>
      <c r="F478" s="99" t="s">
        <v>389</v>
      </c>
      <c r="G478" s="145">
        <v>30</v>
      </c>
    </row>
    <row r="479" spans="1:7" ht="30">
      <c r="A479" s="151" t="s">
        <v>752</v>
      </c>
      <c r="B479" s="4" t="s">
        <v>413</v>
      </c>
      <c r="C479" s="4" t="s">
        <v>432</v>
      </c>
      <c r="D479" s="4" t="s">
        <v>442</v>
      </c>
      <c r="E479" s="4" t="s">
        <v>761</v>
      </c>
      <c r="F479" s="99"/>
      <c r="G479" s="145">
        <f>G480+G481</f>
        <v>980</v>
      </c>
    </row>
    <row r="480" spans="1:7" ht="22.5" customHeight="1">
      <c r="A480" s="124" t="s">
        <v>385</v>
      </c>
      <c r="B480" s="4" t="s">
        <v>413</v>
      </c>
      <c r="C480" s="4" t="s">
        <v>432</v>
      </c>
      <c r="D480" s="4" t="s">
        <v>442</v>
      </c>
      <c r="E480" s="4" t="s">
        <v>761</v>
      </c>
      <c r="F480" s="99" t="s">
        <v>387</v>
      </c>
      <c r="G480" s="145">
        <v>50</v>
      </c>
    </row>
    <row r="481" spans="1:7" ht="22.5" customHeight="1">
      <c r="A481" s="106" t="s">
        <v>390</v>
      </c>
      <c r="B481" s="4" t="s">
        <v>413</v>
      </c>
      <c r="C481" s="4" t="s">
        <v>432</v>
      </c>
      <c r="D481" s="4" t="s">
        <v>442</v>
      </c>
      <c r="E481" s="4" t="s">
        <v>761</v>
      </c>
      <c r="F481" s="99" t="s">
        <v>389</v>
      </c>
      <c r="G481" s="145">
        <f>450+480</f>
        <v>930</v>
      </c>
    </row>
    <row r="482" spans="1:7" ht="30">
      <c r="A482" s="151" t="s">
        <v>839</v>
      </c>
      <c r="B482" s="4" t="s">
        <v>413</v>
      </c>
      <c r="C482" s="4" t="s">
        <v>432</v>
      </c>
      <c r="D482" s="4" t="s">
        <v>442</v>
      </c>
      <c r="E482" s="4" t="s">
        <v>789</v>
      </c>
      <c r="F482" s="99"/>
      <c r="G482" s="145">
        <f>G483+G484</f>
        <v>3980.6</v>
      </c>
    </row>
    <row r="483" spans="1:7" ht="23.25" customHeight="1">
      <c r="A483" s="124" t="s">
        <v>385</v>
      </c>
      <c r="B483" s="4" t="s">
        <v>413</v>
      </c>
      <c r="C483" s="4" t="s">
        <v>432</v>
      </c>
      <c r="D483" s="4" t="s">
        <v>442</v>
      </c>
      <c r="E483" s="4" t="s">
        <v>789</v>
      </c>
      <c r="F483" s="99" t="s">
        <v>387</v>
      </c>
      <c r="G483" s="145">
        <v>150</v>
      </c>
    </row>
    <row r="484" spans="1:7" ht="23.25" customHeight="1">
      <c r="A484" s="106" t="s">
        <v>390</v>
      </c>
      <c r="B484" s="4" t="s">
        <v>413</v>
      </c>
      <c r="C484" s="4" t="s">
        <v>432</v>
      </c>
      <c r="D484" s="4" t="s">
        <v>442</v>
      </c>
      <c r="E484" s="4" t="s">
        <v>789</v>
      </c>
      <c r="F484" s="99" t="s">
        <v>389</v>
      </c>
      <c r="G484" s="145">
        <f>1330.6+2500</f>
        <v>3830.6</v>
      </c>
    </row>
    <row r="485" spans="1:7" ht="48" customHeight="1">
      <c r="A485" s="127" t="s">
        <v>791</v>
      </c>
      <c r="B485" s="4" t="s">
        <v>413</v>
      </c>
      <c r="C485" s="4" t="s">
        <v>432</v>
      </c>
      <c r="D485" s="4" t="s">
        <v>442</v>
      </c>
      <c r="E485" s="4" t="s">
        <v>795</v>
      </c>
      <c r="F485" s="99"/>
      <c r="G485" s="145">
        <f>G486</f>
        <v>6600</v>
      </c>
    </row>
    <row r="486" spans="1:7" ht="21.75" customHeight="1">
      <c r="A486" s="106" t="s">
        <v>390</v>
      </c>
      <c r="B486" s="4" t="s">
        <v>413</v>
      </c>
      <c r="C486" s="4" t="s">
        <v>432</v>
      </c>
      <c r="D486" s="4" t="s">
        <v>442</v>
      </c>
      <c r="E486" s="4" t="s">
        <v>795</v>
      </c>
      <c r="F486" s="99" t="s">
        <v>389</v>
      </c>
      <c r="G486" s="145">
        <v>6600</v>
      </c>
    </row>
    <row r="487" spans="1:7" ht="45">
      <c r="A487" s="95" t="s">
        <v>701</v>
      </c>
      <c r="B487" s="4" t="s">
        <v>413</v>
      </c>
      <c r="C487" s="4" t="s">
        <v>432</v>
      </c>
      <c r="D487" s="4" t="s">
        <v>442</v>
      </c>
      <c r="E487" s="63" t="s">
        <v>517</v>
      </c>
      <c r="F487" s="99"/>
      <c r="G487" s="44">
        <f>G488</f>
        <v>50</v>
      </c>
    </row>
    <row r="488" spans="1:7" ht="30">
      <c r="A488" s="95" t="s">
        <v>663</v>
      </c>
      <c r="B488" s="4" t="s">
        <v>413</v>
      </c>
      <c r="C488" s="4" t="s">
        <v>432</v>
      </c>
      <c r="D488" s="4" t="s">
        <v>442</v>
      </c>
      <c r="E488" s="63" t="s">
        <v>517</v>
      </c>
      <c r="F488" s="99" t="s">
        <v>648</v>
      </c>
      <c r="G488" s="44">
        <v>50</v>
      </c>
    </row>
    <row r="489" spans="1:7" ht="30">
      <c r="A489" s="95" t="s">
        <v>696</v>
      </c>
      <c r="B489" s="4" t="s">
        <v>413</v>
      </c>
      <c r="C489" s="4" t="s">
        <v>432</v>
      </c>
      <c r="D489" s="4" t="s">
        <v>442</v>
      </c>
      <c r="E489" s="63" t="s">
        <v>566</v>
      </c>
      <c r="F489" s="99"/>
      <c r="G489" s="44">
        <f>G490</f>
        <v>10</v>
      </c>
    </row>
    <row r="490" spans="1:7" ht="30">
      <c r="A490" s="95" t="s">
        <v>663</v>
      </c>
      <c r="B490" s="4" t="s">
        <v>413</v>
      </c>
      <c r="C490" s="4" t="s">
        <v>432</v>
      </c>
      <c r="D490" s="4" t="s">
        <v>442</v>
      </c>
      <c r="E490" s="63" t="s">
        <v>566</v>
      </c>
      <c r="F490" s="99" t="s">
        <v>648</v>
      </c>
      <c r="G490" s="44">
        <v>10</v>
      </c>
    </row>
    <row r="491" spans="1:7" ht="45">
      <c r="A491" s="95" t="s">
        <v>793</v>
      </c>
      <c r="B491" s="4" t="s">
        <v>413</v>
      </c>
      <c r="C491" s="4" t="s">
        <v>432</v>
      </c>
      <c r="D491" s="4" t="s">
        <v>442</v>
      </c>
      <c r="E491" s="63" t="s">
        <v>768</v>
      </c>
      <c r="F491" s="99"/>
      <c r="G491" s="44">
        <f>G492</f>
        <v>987.2</v>
      </c>
    </row>
    <row r="492" spans="1:7" ht="45">
      <c r="A492" s="151" t="s">
        <v>840</v>
      </c>
      <c r="B492" s="4" t="s">
        <v>413</v>
      </c>
      <c r="C492" s="4" t="s">
        <v>432</v>
      </c>
      <c r="D492" s="4" t="s">
        <v>442</v>
      </c>
      <c r="E492" s="63" t="s">
        <v>841</v>
      </c>
      <c r="F492" s="99"/>
      <c r="G492" s="44">
        <f>G493+G495+G497+G499+G501</f>
        <v>987.2</v>
      </c>
    </row>
    <row r="493" spans="1:7" ht="48" customHeight="1">
      <c r="A493" s="151" t="s">
        <v>842</v>
      </c>
      <c r="B493" s="4" t="s">
        <v>413</v>
      </c>
      <c r="C493" s="4" t="s">
        <v>432</v>
      </c>
      <c r="D493" s="4" t="s">
        <v>442</v>
      </c>
      <c r="E493" s="63" t="s">
        <v>843</v>
      </c>
      <c r="F493" s="99"/>
      <c r="G493" s="44">
        <f>G494</f>
        <v>92.7</v>
      </c>
    </row>
    <row r="494" spans="1:7" ht="22.5" customHeight="1">
      <c r="A494" s="106" t="s">
        <v>390</v>
      </c>
      <c r="B494" s="4" t="s">
        <v>413</v>
      </c>
      <c r="C494" s="4" t="s">
        <v>432</v>
      </c>
      <c r="D494" s="4" t="s">
        <v>442</v>
      </c>
      <c r="E494" s="63" t="s">
        <v>843</v>
      </c>
      <c r="F494" s="99" t="s">
        <v>389</v>
      </c>
      <c r="G494" s="44">
        <v>92.7</v>
      </c>
    </row>
    <row r="495" spans="1:7" ht="30">
      <c r="A495" s="151" t="s">
        <v>844</v>
      </c>
      <c r="B495" s="4" t="s">
        <v>413</v>
      </c>
      <c r="C495" s="4" t="s">
        <v>432</v>
      </c>
      <c r="D495" s="4" t="s">
        <v>442</v>
      </c>
      <c r="E495" s="63" t="s">
        <v>845</v>
      </c>
      <c r="F495" s="99"/>
      <c r="G495" s="44">
        <f>G496</f>
        <v>40.6</v>
      </c>
    </row>
    <row r="496" spans="1:7" ht="30">
      <c r="A496" s="95" t="s">
        <v>663</v>
      </c>
      <c r="B496" s="4" t="s">
        <v>413</v>
      </c>
      <c r="C496" s="4" t="s">
        <v>432</v>
      </c>
      <c r="D496" s="4" t="s">
        <v>442</v>
      </c>
      <c r="E496" s="63" t="s">
        <v>845</v>
      </c>
      <c r="F496" s="99" t="s">
        <v>648</v>
      </c>
      <c r="G496" s="44">
        <v>40.6</v>
      </c>
    </row>
    <row r="497" spans="1:7" ht="45">
      <c r="A497" s="151" t="s">
        <v>872</v>
      </c>
      <c r="B497" s="4" t="s">
        <v>413</v>
      </c>
      <c r="C497" s="4" t="s">
        <v>432</v>
      </c>
      <c r="D497" s="4" t="s">
        <v>442</v>
      </c>
      <c r="E497" s="63" t="s">
        <v>846</v>
      </c>
      <c r="F497" s="99"/>
      <c r="G497" s="44">
        <f>G498</f>
        <v>55.8</v>
      </c>
    </row>
    <row r="498" spans="1:7" ht="30">
      <c r="A498" s="95" t="s">
        <v>663</v>
      </c>
      <c r="B498" s="4" t="s">
        <v>413</v>
      </c>
      <c r="C498" s="4" t="s">
        <v>432</v>
      </c>
      <c r="D498" s="4" t="s">
        <v>442</v>
      </c>
      <c r="E498" s="63" t="s">
        <v>846</v>
      </c>
      <c r="F498" s="99" t="s">
        <v>648</v>
      </c>
      <c r="G498" s="44">
        <v>55.8</v>
      </c>
    </row>
    <row r="499" spans="1:7" ht="45">
      <c r="A499" s="151" t="s">
        <v>847</v>
      </c>
      <c r="B499" s="4" t="s">
        <v>413</v>
      </c>
      <c r="C499" s="4" t="s">
        <v>432</v>
      </c>
      <c r="D499" s="4" t="s">
        <v>442</v>
      </c>
      <c r="E499" s="63" t="s">
        <v>848</v>
      </c>
      <c r="F499" s="99"/>
      <c r="G499" s="44">
        <f>G500</f>
        <v>10.5</v>
      </c>
    </row>
    <row r="500" spans="1:7" ht="22.5" customHeight="1">
      <c r="A500" s="124" t="s">
        <v>385</v>
      </c>
      <c r="B500" s="4" t="s">
        <v>413</v>
      </c>
      <c r="C500" s="4" t="s">
        <v>432</v>
      </c>
      <c r="D500" s="4" t="s">
        <v>442</v>
      </c>
      <c r="E500" s="63" t="s">
        <v>848</v>
      </c>
      <c r="F500" s="99" t="s">
        <v>387</v>
      </c>
      <c r="G500" s="44">
        <v>10.5</v>
      </c>
    </row>
    <row r="501" spans="1:7" ht="45">
      <c r="A501" s="151" t="s">
        <v>849</v>
      </c>
      <c r="B501" s="4" t="s">
        <v>413</v>
      </c>
      <c r="C501" s="4" t="s">
        <v>432</v>
      </c>
      <c r="D501" s="4" t="s">
        <v>442</v>
      </c>
      <c r="E501" s="63" t="s">
        <v>850</v>
      </c>
      <c r="F501" s="99"/>
      <c r="G501" s="44">
        <f>G502+G503</f>
        <v>787.6</v>
      </c>
    </row>
    <row r="502" spans="1:7" ht="22.5" customHeight="1">
      <c r="A502" s="124" t="s">
        <v>385</v>
      </c>
      <c r="B502" s="4" t="s">
        <v>413</v>
      </c>
      <c r="C502" s="4" t="s">
        <v>432</v>
      </c>
      <c r="D502" s="4" t="s">
        <v>442</v>
      </c>
      <c r="E502" s="63" t="s">
        <v>850</v>
      </c>
      <c r="F502" s="99" t="s">
        <v>387</v>
      </c>
      <c r="G502" s="44">
        <v>118.1</v>
      </c>
    </row>
    <row r="503" spans="1:7" ht="22.5" customHeight="1">
      <c r="A503" s="106" t="s">
        <v>390</v>
      </c>
      <c r="B503" s="4" t="s">
        <v>413</v>
      </c>
      <c r="C503" s="4" t="s">
        <v>432</v>
      </c>
      <c r="D503" s="4" t="s">
        <v>442</v>
      </c>
      <c r="E503" s="63" t="s">
        <v>850</v>
      </c>
      <c r="F503" s="99" t="s">
        <v>389</v>
      </c>
      <c r="G503" s="44">
        <v>669.5</v>
      </c>
    </row>
    <row r="504" spans="1:7" ht="15">
      <c r="A504" s="95" t="s">
        <v>698</v>
      </c>
      <c r="B504" s="4" t="s">
        <v>413</v>
      </c>
      <c r="C504" s="4" t="s">
        <v>425</v>
      </c>
      <c r="D504" s="4"/>
      <c r="E504" s="4"/>
      <c r="F504" s="99"/>
      <c r="G504" s="44">
        <f>G505</f>
        <v>412.6</v>
      </c>
    </row>
    <row r="505" spans="1:7" ht="15">
      <c r="A505" s="95" t="s">
        <v>604</v>
      </c>
      <c r="B505" s="4" t="s">
        <v>413</v>
      </c>
      <c r="C505" s="4" t="s">
        <v>425</v>
      </c>
      <c r="D505" s="4" t="s">
        <v>605</v>
      </c>
      <c r="E505" s="4"/>
      <c r="F505" s="99"/>
      <c r="G505" s="44">
        <f>G506</f>
        <v>412.6</v>
      </c>
    </row>
    <row r="506" spans="1:7" ht="93.75" customHeight="1">
      <c r="A506" s="106" t="s">
        <v>634</v>
      </c>
      <c r="B506" s="4" t="s">
        <v>413</v>
      </c>
      <c r="C506" s="4" t="s">
        <v>425</v>
      </c>
      <c r="D506" s="4" t="s">
        <v>605</v>
      </c>
      <c r="E506" s="4" t="s">
        <v>635</v>
      </c>
      <c r="F506" s="135"/>
      <c r="G506" s="44">
        <f>G507</f>
        <v>412.6</v>
      </c>
    </row>
    <row r="507" spans="1:7" ht="30">
      <c r="A507" s="106" t="s">
        <v>564</v>
      </c>
      <c r="B507" s="4" t="s">
        <v>413</v>
      </c>
      <c r="C507" s="4" t="s">
        <v>425</v>
      </c>
      <c r="D507" s="4" t="s">
        <v>605</v>
      </c>
      <c r="E507" s="4" t="s">
        <v>559</v>
      </c>
      <c r="F507" s="135"/>
      <c r="G507" s="44">
        <f>G508</f>
        <v>412.6</v>
      </c>
    </row>
    <row r="508" spans="1:7" ht="120">
      <c r="A508" s="106" t="s">
        <v>863</v>
      </c>
      <c r="B508" s="4" t="s">
        <v>413</v>
      </c>
      <c r="C508" s="4" t="s">
        <v>425</v>
      </c>
      <c r="D508" s="4" t="s">
        <v>605</v>
      </c>
      <c r="E508" s="4" t="s">
        <v>560</v>
      </c>
      <c r="F508" s="135"/>
      <c r="G508" s="44">
        <f>G509+G510</f>
        <v>412.6</v>
      </c>
    </row>
    <row r="509" spans="1:7" ht="15">
      <c r="A509" s="124" t="s">
        <v>641</v>
      </c>
      <c r="B509" s="4" t="s">
        <v>413</v>
      </c>
      <c r="C509" s="4" t="s">
        <v>425</v>
      </c>
      <c r="D509" s="4" t="s">
        <v>605</v>
      </c>
      <c r="E509" s="4" t="s">
        <v>560</v>
      </c>
      <c r="F509" s="135" t="s">
        <v>714</v>
      </c>
      <c r="G509" s="44">
        <v>374</v>
      </c>
    </row>
    <row r="510" spans="1:7" ht="30">
      <c r="A510" s="95" t="s">
        <v>663</v>
      </c>
      <c r="B510" s="4" t="s">
        <v>413</v>
      </c>
      <c r="C510" s="4" t="s">
        <v>425</v>
      </c>
      <c r="D510" s="4" t="s">
        <v>605</v>
      </c>
      <c r="E510" s="4" t="s">
        <v>560</v>
      </c>
      <c r="F510" s="135" t="s">
        <v>648</v>
      </c>
      <c r="G510" s="44">
        <v>38.6</v>
      </c>
    </row>
    <row r="511" spans="1:7" ht="15">
      <c r="A511" s="127" t="s">
        <v>402</v>
      </c>
      <c r="B511" s="4" t="s">
        <v>413</v>
      </c>
      <c r="C511" s="4" t="s">
        <v>451</v>
      </c>
      <c r="D511" s="4"/>
      <c r="E511" s="4"/>
      <c r="F511" s="99"/>
      <c r="G511" s="44">
        <f>G512+G516</f>
        <v>29882.4</v>
      </c>
    </row>
    <row r="512" spans="1:7" ht="15">
      <c r="A512" s="95" t="s">
        <v>454</v>
      </c>
      <c r="B512" s="4" t="s">
        <v>413</v>
      </c>
      <c r="C512" s="4" t="s">
        <v>451</v>
      </c>
      <c r="D512" s="4" t="s">
        <v>455</v>
      </c>
      <c r="E512" s="4"/>
      <c r="F512" s="99"/>
      <c r="G512" s="44">
        <f>G513</f>
        <v>150</v>
      </c>
    </row>
    <row r="513" spans="1:7" ht="22.5" customHeight="1">
      <c r="A513" s="95" t="s">
        <v>483</v>
      </c>
      <c r="B513" s="4" t="s">
        <v>413</v>
      </c>
      <c r="C513" s="4" t="s">
        <v>451</v>
      </c>
      <c r="D513" s="4" t="s">
        <v>455</v>
      </c>
      <c r="E513" s="4" t="s">
        <v>568</v>
      </c>
      <c r="F513" s="99"/>
      <c r="G513" s="44">
        <f>G514</f>
        <v>150</v>
      </c>
    </row>
    <row r="514" spans="1:7" ht="60">
      <c r="A514" s="95" t="s">
        <v>878</v>
      </c>
      <c r="B514" s="4" t="s">
        <v>413</v>
      </c>
      <c r="C514" s="4" t="s">
        <v>451</v>
      </c>
      <c r="D514" s="4" t="s">
        <v>455</v>
      </c>
      <c r="E514" s="4" t="s">
        <v>569</v>
      </c>
      <c r="F514" s="99"/>
      <c r="G514" s="44">
        <f>G515</f>
        <v>150</v>
      </c>
    </row>
    <row r="515" spans="1:7" ht="30">
      <c r="A515" s="106" t="s">
        <v>664</v>
      </c>
      <c r="B515" s="4" t="s">
        <v>413</v>
      </c>
      <c r="C515" s="4" t="s">
        <v>451</v>
      </c>
      <c r="D515" s="4" t="s">
        <v>455</v>
      </c>
      <c r="E515" s="4" t="s">
        <v>569</v>
      </c>
      <c r="F515" s="99" t="s">
        <v>379</v>
      </c>
      <c r="G515" s="44">
        <v>150</v>
      </c>
    </row>
    <row r="516" spans="1:7" ht="15">
      <c r="A516" s="95" t="s">
        <v>502</v>
      </c>
      <c r="B516" s="4" t="s">
        <v>413</v>
      </c>
      <c r="C516" s="4" t="s">
        <v>451</v>
      </c>
      <c r="D516" s="4" t="s">
        <v>457</v>
      </c>
      <c r="E516" s="4"/>
      <c r="F516" s="99"/>
      <c r="G516" s="44">
        <f>G517+G524</f>
        <v>29732.4</v>
      </c>
    </row>
    <row r="517" spans="1:7" ht="30">
      <c r="A517" s="140" t="s">
        <v>553</v>
      </c>
      <c r="B517" s="4" t="s">
        <v>413</v>
      </c>
      <c r="C517" s="4" t="s">
        <v>451</v>
      </c>
      <c r="D517" s="4" t="s">
        <v>457</v>
      </c>
      <c r="E517" s="45" t="s">
        <v>554</v>
      </c>
      <c r="F517" s="99"/>
      <c r="G517" s="44">
        <f>G520+G522</f>
        <v>29620.1</v>
      </c>
    </row>
    <row r="518" spans="1:7" ht="15">
      <c r="A518" s="95" t="s">
        <v>511</v>
      </c>
      <c r="B518" s="4" t="s">
        <v>413</v>
      </c>
      <c r="C518" s="4" t="s">
        <v>451</v>
      </c>
      <c r="D518" s="4" t="s">
        <v>457</v>
      </c>
      <c r="E518" s="45" t="s">
        <v>879</v>
      </c>
      <c r="F518" s="99" t="s">
        <v>412</v>
      </c>
      <c r="G518" s="44"/>
    </row>
    <row r="519" spans="1:7" ht="30">
      <c r="A519" s="95" t="s">
        <v>553</v>
      </c>
      <c r="B519" s="4" t="s">
        <v>413</v>
      </c>
      <c r="C519" s="4" t="s">
        <v>451</v>
      </c>
      <c r="D519" s="4" t="s">
        <v>457</v>
      </c>
      <c r="E519" s="45" t="s">
        <v>879</v>
      </c>
      <c r="F519" s="99" t="s">
        <v>412</v>
      </c>
      <c r="G519" s="44"/>
    </row>
    <row r="520" spans="1:7" ht="90">
      <c r="A520" s="140" t="s">
        <v>561</v>
      </c>
      <c r="B520" s="4" t="s">
        <v>413</v>
      </c>
      <c r="C520" s="4" t="s">
        <v>451</v>
      </c>
      <c r="D520" s="4" t="s">
        <v>457</v>
      </c>
      <c r="E520" s="45" t="s">
        <v>880</v>
      </c>
      <c r="F520" s="99"/>
      <c r="G520" s="44">
        <f>G521</f>
        <v>7235.1</v>
      </c>
    </row>
    <row r="521" spans="1:7" ht="45">
      <c r="A521" s="95" t="s">
        <v>377</v>
      </c>
      <c r="B521" s="4" t="s">
        <v>413</v>
      </c>
      <c r="C521" s="4" t="s">
        <v>451</v>
      </c>
      <c r="D521" s="4" t="s">
        <v>457</v>
      </c>
      <c r="E521" s="45" t="s">
        <v>880</v>
      </c>
      <c r="F521" s="99" t="s">
        <v>378</v>
      </c>
      <c r="G521" s="44">
        <v>7235.1</v>
      </c>
    </row>
    <row r="522" spans="1:7" ht="47.25" customHeight="1">
      <c r="A522" s="95" t="s">
        <v>558</v>
      </c>
      <c r="B522" s="4" t="s">
        <v>413</v>
      </c>
      <c r="C522" s="4" t="s">
        <v>451</v>
      </c>
      <c r="D522" s="4" t="s">
        <v>457</v>
      </c>
      <c r="E522" s="45" t="s">
        <v>881</v>
      </c>
      <c r="F522" s="99"/>
      <c r="G522" s="44">
        <f>G523</f>
        <v>22385</v>
      </c>
    </row>
    <row r="523" spans="1:7" ht="30">
      <c r="A523" s="95" t="s">
        <v>664</v>
      </c>
      <c r="B523" s="4" t="s">
        <v>413</v>
      </c>
      <c r="C523" s="4" t="s">
        <v>451</v>
      </c>
      <c r="D523" s="4" t="s">
        <v>457</v>
      </c>
      <c r="E523" s="45" t="s">
        <v>881</v>
      </c>
      <c r="F523" s="99" t="s">
        <v>379</v>
      </c>
      <c r="G523" s="44">
        <v>22385</v>
      </c>
    </row>
    <row r="524" spans="1:7" ht="93" customHeight="1">
      <c r="A524" s="95" t="s">
        <v>636</v>
      </c>
      <c r="B524" s="4" t="s">
        <v>413</v>
      </c>
      <c r="C524" s="4" t="s">
        <v>451</v>
      </c>
      <c r="D524" s="4" t="s">
        <v>457</v>
      </c>
      <c r="E524" s="141" t="s">
        <v>635</v>
      </c>
      <c r="F524" s="99"/>
      <c r="G524" s="44">
        <f>G525</f>
        <v>112.3</v>
      </c>
    </row>
    <row r="525" spans="1:7" ht="45">
      <c r="A525" s="95" t="s">
        <v>689</v>
      </c>
      <c r="B525" s="4" t="s">
        <v>413</v>
      </c>
      <c r="C525" s="4" t="s">
        <v>451</v>
      </c>
      <c r="D525" s="4" t="s">
        <v>457</v>
      </c>
      <c r="E525" s="141" t="s">
        <v>690</v>
      </c>
      <c r="F525" s="142"/>
      <c r="G525" s="44">
        <f>G526</f>
        <v>112.3</v>
      </c>
    </row>
    <row r="526" spans="1:7" ht="30">
      <c r="A526" s="106" t="s">
        <v>664</v>
      </c>
      <c r="B526" s="4" t="s">
        <v>413</v>
      </c>
      <c r="C526" s="4" t="s">
        <v>451</v>
      </c>
      <c r="D526" s="4" t="s">
        <v>457</v>
      </c>
      <c r="E526" s="141" t="s">
        <v>690</v>
      </c>
      <c r="F526" s="143" t="s">
        <v>379</v>
      </c>
      <c r="G526" s="44">
        <v>112.3</v>
      </c>
    </row>
    <row r="527" spans="1:7" ht="15">
      <c r="A527" s="95" t="s">
        <v>501</v>
      </c>
      <c r="B527" s="4" t="s">
        <v>413</v>
      </c>
      <c r="C527" s="4" t="s">
        <v>599</v>
      </c>
      <c r="D527" s="4"/>
      <c r="E527" s="4"/>
      <c r="F527" s="99"/>
      <c r="G527" s="44">
        <f>G528+G535</f>
        <v>6453.4</v>
      </c>
    </row>
    <row r="528" spans="1:7" ht="24" customHeight="1">
      <c r="A528" s="95" t="s">
        <v>483</v>
      </c>
      <c r="B528" s="4" t="s">
        <v>413</v>
      </c>
      <c r="C528" s="4" t="s">
        <v>599</v>
      </c>
      <c r="D528" s="4" t="s">
        <v>609</v>
      </c>
      <c r="E528" s="4" t="s">
        <v>484</v>
      </c>
      <c r="F528" s="99"/>
      <c r="G528" s="44">
        <f>G529</f>
        <v>6380</v>
      </c>
    </row>
    <row r="529" spans="1:7" ht="30">
      <c r="A529" s="95" t="s">
        <v>704</v>
      </c>
      <c r="B529" s="4" t="s">
        <v>413</v>
      </c>
      <c r="C529" s="4" t="s">
        <v>599</v>
      </c>
      <c r="D529" s="4" t="s">
        <v>609</v>
      </c>
      <c r="E529" s="4" t="s">
        <v>693</v>
      </c>
      <c r="F529" s="99"/>
      <c r="G529" s="44">
        <f>G530+G532</f>
        <v>6380</v>
      </c>
    </row>
    <row r="530" spans="1:7" ht="45">
      <c r="A530" s="95" t="s">
        <v>828</v>
      </c>
      <c r="B530" s="4" t="s">
        <v>413</v>
      </c>
      <c r="C530" s="4" t="s">
        <v>599</v>
      </c>
      <c r="D530" s="4" t="s">
        <v>609</v>
      </c>
      <c r="E530" s="4" t="s">
        <v>799</v>
      </c>
      <c r="F530" s="99"/>
      <c r="G530" s="44">
        <f>G531</f>
        <v>2500</v>
      </c>
    </row>
    <row r="531" spans="1:7" ht="30">
      <c r="A531" s="106" t="s">
        <v>390</v>
      </c>
      <c r="B531" s="4" t="s">
        <v>413</v>
      </c>
      <c r="C531" s="4" t="s">
        <v>599</v>
      </c>
      <c r="D531" s="4" t="s">
        <v>609</v>
      </c>
      <c r="E531" s="4" t="s">
        <v>799</v>
      </c>
      <c r="F531" s="99" t="s">
        <v>389</v>
      </c>
      <c r="G531" s="44">
        <v>2500</v>
      </c>
    </row>
    <row r="532" spans="1:7" ht="45">
      <c r="A532" s="95" t="s">
        <v>873</v>
      </c>
      <c r="B532" s="4" t="s">
        <v>413</v>
      </c>
      <c r="C532" s="4" t="s">
        <v>599</v>
      </c>
      <c r="D532" s="4" t="s">
        <v>609</v>
      </c>
      <c r="E532" s="4" t="s">
        <v>800</v>
      </c>
      <c r="F532" s="99"/>
      <c r="G532" s="44">
        <f>G533+G534</f>
        <v>3880</v>
      </c>
    </row>
    <row r="533" spans="1:7" ht="30">
      <c r="A533" s="95" t="s">
        <v>663</v>
      </c>
      <c r="B533" s="4" t="s">
        <v>413</v>
      </c>
      <c r="C533" s="4" t="s">
        <v>599</v>
      </c>
      <c r="D533" s="4" t="s">
        <v>609</v>
      </c>
      <c r="E533" s="4" t="s">
        <v>851</v>
      </c>
      <c r="F533" s="99" t="s">
        <v>648</v>
      </c>
      <c r="G533" s="44">
        <v>250</v>
      </c>
    </row>
    <row r="534" spans="1:7" ht="22.5" customHeight="1">
      <c r="A534" s="106" t="s">
        <v>390</v>
      </c>
      <c r="B534" s="4" t="s">
        <v>413</v>
      </c>
      <c r="C534" s="4" t="s">
        <v>599</v>
      </c>
      <c r="D534" s="4" t="s">
        <v>609</v>
      </c>
      <c r="E534" s="4" t="s">
        <v>851</v>
      </c>
      <c r="F534" s="99" t="s">
        <v>389</v>
      </c>
      <c r="G534" s="44">
        <f>1750+1880</f>
        <v>3630</v>
      </c>
    </row>
    <row r="535" spans="1:7" ht="45">
      <c r="A535" s="95" t="s">
        <v>793</v>
      </c>
      <c r="B535" s="4" t="s">
        <v>413</v>
      </c>
      <c r="C535" s="4" t="s">
        <v>599</v>
      </c>
      <c r="D535" s="4" t="s">
        <v>609</v>
      </c>
      <c r="E535" s="63" t="s">
        <v>768</v>
      </c>
      <c r="F535" s="99"/>
      <c r="G535" s="44">
        <f>G536</f>
        <v>73.4</v>
      </c>
    </row>
    <row r="536" spans="1:7" ht="51" customHeight="1">
      <c r="A536" s="151" t="s">
        <v>889</v>
      </c>
      <c r="B536" s="4" t="s">
        <v>413</v>
      </c>
      <c r="C536" s="4" t="s">
        <v>599</v>
      </c>
      <c r="D536" s="4" t="s">
        <v>609</v>
      </c>
      <c r="E536" s="63" t="s">
        <v>852</v>
      </c>
      <c r="F536" s="99"/>
      <c r="G536" s="44">
        <f>G537</f>
        <v>73.4</v>
      </c>
    </row>
    <row r="537" spans="1:7" ht="62.25" customHeight="1">
      <c r="A537" s="127" t="s">
        <v>888</v>
      </c>
      <c r="B537" s="4" t="s">
        <v>413</v>
      </c>
      <c r="C537" s="4" t="s">
        <v>599</v>
      </c>
      <c r="D537" s="4" t="s">
        <v>609</v>
      </c>
      <c r="E537" s="63" t="s">
        <v>853</v>
      </c>
      <c r="F537" s="99"/>
      <c r="G537" s="44">
        <f>G538</f>
        <v>73.4</v>
      </c>
    </row>
    <row r="538" spans="1:7" ht="30">
      <c r="A538" s="95" t="s">
        <v>663</v>
      </c>
      <c r="B538" s="4" t="s">
        <v>413</v>
      </c>
      <c r="C538" s="4" t="s">
        <v>599</v>
      </c>
      <c r="D538" s="4" t="s">
        <v>609</v>
      </c>
      <c r="E538" s="63" t="s">
        <v>853</v>
      </c>
      <c r="F538" s="99" t="s">
        <v>648</v>
      </c>
      <c r="G538" s="44">
        <v>73.4</v>
      </c>
    </row>
    <row r="539" spans="1:10" ht="45.75" customHeight="1">
      <c r="A539" s="125" t="s">
        <v>745</v>
      </c>
      <c r="B539" s="5" t="s">
        <v>406</v>
      </c>
      <c r="C539" s="4"/>
      <c r="D539" s="4"/>
      <c r="E539" s="45"/>
      <c r="F539" s="99"/>
      <c r="G539" s="48">
        <f>G550+G555+G540+G544</f>
        <v>81421.8</v>
      </c>
      <c r="H539" s="153"/>
      <c r="J539" s="47"/>
    </row>
    <row r="540" spans="1:7" ht="20.25" customHeight="1">
      <c r="A540" s="95" t="s">
        <v>414</v>
      </c>
      <c r="B540" s="6" t="s">
        <v>406</v>
      </c>
      <c r="C540" s="4" t="s">
        <v>416</v>
      </c>
      <c r="D540" s="4"/>
      <c r="E540" s="45"/>
      <c r="F540" s="99"/>
      <c r="G540" s="44">
        <f>G541</f>
        <v>8</v>
      </c>
    </row>
    <row r="541" spans="1:7" ht="45.75" customHeight="1">
      <c r="A541" s="95" t="s">
        <v>500</v>
      </c>
      <c r="B541" s="6" t="s">
        <v>406</v>
      </c>
      <c r="C541" s="4" t="s">
        <v>416</v>
      </c>
      <c r="D541" s="4" t="s">
        <v>398</v>
      </c>
      <c r="E541" s="45"/>
      <c r="F541" s="99"/>
      <c r="G541" s="44">
        <f>G542</f>
        <v>8</v>
      </c>
    </row>
    <row r="542" spans="1:7" ht="66" customHeight="1">
      <c r="A542" s="95" t="s">
        <v>819</v>
      </c>
      <c r="B542" s="4" t="s">
        <v>406</v>
      </c>
      <c r="C542" s="4" t="s">
        <v>416</v>
      </c>
      <c r="D542" s="4" t="s">
        <v>398</v>
      </c>
      <c r="E542" s="45" t="s">
        <v>820</v>
      </c>
      <c r="F542" s="99"/>
      <c r="G542" s="44">
        <f>G543</f>
        <v>8</v>
      </c>
    </row>
    <row r="543" spans="1:7" ht="35.25" customHeight="1">
      <c r="A543" s="124" t="s">
        <v>643</v>
      </c>
      <c r="B543" s="4" t="s">
        <v>406</v>
      </c>
      <c r="C543" s="4" t="s">
        <v>416</v>
      </c>
      <c r="D543" s="4" t="s">
        <v>398</v>
      </c>
      <c r="E543" s="45" t="s">
        <v>820</v>
      </c>
      <c r="F543" s="99" t="s">
        <v>647</v>
      </c>
      <c r="G543" s="44">
        <v>8</v>
      </c>
    </row>
    <row r="544" spans="1:7" ht="26.25" customHeight="1">
      <c r="A544" s="95" t="s">
        <v>459</v>
      </c>
      <c r="B544" s="4" t="s">
        <v>406</v>
      </c>
      <c r="C544" s="4" t="s">
        <v>427</v>
      </c>
      <c r="D544" s="4"/>
      <c r="E544" s="45"/>
      <c r="F544" s="99"/>
      <c r="G544" s="44">
        <f>G545</f>
        <v>25</v>
      </c>
    </row>
    <row r="545" spans="1:7" ht="30" customHeight="1">
      <c r="A545" s="95" t="s">
        <v>428</v>
      </c>
      <c r="B545" s="4" t="s">
        <v>406</v>
      </c>
      <c r="C545" s="62" t="s">
        <v>427</v>
      </c>
      <c r="D545" s="62" t="s">
        <v>529</v>
      </c>
      <c r="E545" s="45"/>
      <c r="F545" s="99"/>
      <c r="G545" s="44">
        <f>G546</f>
        <v>25</v>
      </c>
    </row>
    <row r="546" spans="1:7" ht="46.5" customHeight="1">
      <c r="A546" s="95" t="s">
        <v>793</v>
      </c>
      <c r="B546" s="4" t="s">
        <v>406</v>
      </c>
      <c r="C546" s="62" t="s">
        <v>427</v>
      </c>
      <c r="D546" s="62" t="s">
        <v>529</v>
      </c>
      <c r="E546" s="45" t="s">
        <v>768</v>
      </c>
      <c r="F546" s="99"/>
      <c r="G546" s="44">
        <f>G547</f>
        <v>25</v>
      </c>
    </row>
    <row r="547" spans="1:7" ht="61.5" customHeight="1">
      <c r="A547" s="106" t="s">
        <v>829</v>
      </c>
      <c r="B547" s="62" t="s">
        <v>406</v>
      </c>
      <c r="C547" s="4" t="s">
        <v>427</v>
      </c>
      <c r="D547" s="4" t="s">
        <v>529</v>
      </c>
      <c r="E547" s="132" t="s">
        <v>830</v>
      </c>
      <c r="F547" s="99"/>
      <c r="G547" s="44">
        <f>G548+G549</f>
        <v>25</v>
      </c>
    </row>
    <row r="548" spans="1:7" ht="29.25" customHeight="1">
      <c r="A548" s="139" t="s">
        <v>385</v>
      </c>
      <c r="B548" s="6" t="s">
        <v>406</v>
      </c>
      <c r="C548" s="4" t="s">
        <v>427</v>
      </c>
      <c r="D548" s="4" t="s">
        <v>529</v>
      </c>
      <c r="E548" s="132" t="s">
        <v>830</v>
      </c>
      <c r="F548" s="99" t="s">
        <v>387</v>
      </c>
      <c r="G548" s="44">
        <v>5.6</v>
      </c>
    </row>
    <row r="549" spans="1:7" ht="24.75" customHeight="1">
      <c r="A549" s="95" t="s">
        <v>390</v>
      </c>
      <c r="B549" s="6" t="s">
        <v>406</v>
      </c>
      <c r="C549" s="4" t="s">
        <v>427</v>
      </c>
      <c r="D549" s="4" t="s">
        <v>529</v>
      </c>
      <c r="E549" s="132" t="s">
        <v>830</v>
      </c>
      <c r="F549" s="99" t="s">
        <v>389</v>
      </c>
      <c r="G549" s="44">
        <v>19.4</v>
      </c>
    </row>
    <row r="550" spans="1:7" ht="15">
      <c r="A550" s="95" t="s">
        <v>407</v>
      </c>
      <c r="B550" s="4" t="s">
        <v>406</v>
      </c>
      <c r="C550" s="4" t="s">
        <v>432</v>
      </c>
      <c r="D550" s="62"/>
      <c r="E550" s="63"/>
      <c r="F550" s="99"/>
      <c r="G550" s="44">
        <f>G551</f>
        <v>19965.4</v>
      </c>
    </row>
    <row r="551" spans="1:7" ht="14.25" customHeight="1">
      <c r="A551" s="95" t="s">
        <v>410</v>
      </c>
      <c r="B551" s="4" t="s">
        <v>406</v>
      </c>
      <c r="C551" s="4" t="s">
        <v>432</v>
      </c>
      <c r="D551" s="4" t="s">
        <v>435</v>
      </c>
      <c r="E551" s="4"/>
      <c r="F551" s="99"/>
      <c r="G551" s="44">
        <f>G552</f>
        <v>19965.4</v>
      </c>
    </row>
    <row r="552" spans="1:7" ht="15">
      <c r="A552" s="95" t="s">
        <v>495</v>
      </c>
      <c r="B552" s="4" t="s">
        <v>406</v>
      </c>
      <c r="C552" s="4" t="s">
        <v>432</v>
      </c>
      <c r="D552" s="4" t="s">
        <v>435</v>
      </c>
      <c r="E552" s="4" t="s">
        <v>438</v>
      </c>
      <c r="F552" s="99"/>
      <c r="G552" s="44">
        <f>G553</f>
        <v>19965.4</v>
      </c>
    </row>
    <row r="553" spans="1:7" ht="34.5" customHeight="1">
      <c r="A553" s="95" t="s">
        <v>686</v>
      </c>
      <c r="B553" s="4" t="s">
        <v>406</v>
      </c>
      <c r="C553" s="4" t="s">
        <v>432</v>
      </c>
      <c r="D553" s="4" t="s">
        <v>435</v>
      </c>
      <c r="E553" s="4" t="s">
        <v>738</v>
      </c>
      <c r="F553" s="99"/>
      <c r="G553" s="44">
        <f>G554</f>
        <v>19965.4</v>
      </c>
    </row>
    <row r="554" spans="1:7" ht="60">
      <c r="A554" s="124" t="s">
        <v>391</v>
      </c>
      <c r="B554" s="4" t="s">
        <v>406</v>
      </c>
      <c r="C554" s="4" t="s">
        <v>432</v>
      </c>
      <c r="D554" s="4" t="s">
        <v>435</v>
      </c>
      <c r="E554" s="4" t="s">
        <v>738</v>
      </c>
      <c r="F554" s="99" t="s">
        <v>388</v>
      </c>
      <c r="G554" s="44">
        <f>17002+2963.4</f>
        <v>19965.4</v>
      </c>
    </row>
    <row r="555" spans="1:7" ht="15">
      <c r="A555" s="124" t="s">
        <v>675</v>
      </c>
      <c r="B555" s="4" t="s">
        <v>406</v>
      </c>
      <c r="C555" s="4" t="s">
        <v>403</v>
      </c>
      <c r="D555" s="4"/>
      <c r="E555" s="4"/>
      <c r="F555" s="99"/>
      <c r="G555" s="44">
        <f>G556+G585</f>
        <v>61423.4</v>
      </c>
    </row>
    <row r="556" spans="1:7" ht="15">
      <c r="A556" s="124" t="s">
        <v>444</v>
      </c>
      <c r="B556" s="4" t="s">
        <v>406</v>
      </c>
      <c r="C556" s="4" t="s">
        <v>403</v>
      </c>
      <c r="D556" s="4" t="s">
        <v>445</v>
      </c>
      <c r="E556" s="4"/>
      <c r="F556" s="157"/>
      <c r="G556" s="44">
        <f>G557+G564+G569+G574+G581</f>
        <v>52700.7</v>
      </c>
    </row>
    <row r="557" spans="1:7" ht="31.5" customHeight="1">
      <c r="A557" s="95" t="s">
        <v>742</v>
      </c>
      <c r="B557" s="4" t="s">
        <v>406</v>
      </c>
      <c r="C557" s="4" t="s">
        <v>403</v>
      </c>
      <c r="D557" s="4" t="s">
        <v>445</v>
      </c>
      <c r="E557" s="4" t="s">
        <v>446</v>
      </c>
      <c r="F557" s="99"/>
      <c r="G557" s="44">
        <f>G558+G560</f>
        <v>17050.8</v>
      </c>
    </row>
    <row r="558" spans="1:7" ht="45">
      <c r="A558" s="95" t="s">
        <v>621</v>
      </c>
      <c r="B558" s="4" t="s">
        <v>406</v>
      </c>
      <c r="C558" s="4" t="s">
        <v>403</v>
      </c>
      <c r="D558" s="4" t="s">
        <v>445</v>
      </c>
      <c r="E558" s="4" t="s">
        <v>676</v>
      </c>
      <c r="F558" s="99"/>
      <c r="G558" s="44">
        <f>G559</f>
        <v>132.3</v>
      </c>
    </row>
    <row r="559" spans="1:7" ht="30">
      <c r="A559" s="95" t="s">
        <v>663</v>
      </c>
      <c r="B559" s="4" t="s">
        <v>406</v>
      </c>
      <c r="C559" s="4" t="s">
        <v>403</v>
      </c>
      <c r="D559" s="4" t="s">
        <v>445</v>
      </c>
      <c r="E559" s="4" t="s">
        <v>676</v>
      </c>
      <c r="F559" s="99" t="s">
        <v>648</v>
      </c>
      <c r="G559" s="44">
        <v>132.3</v>
      </c>
    </row>
    <row r="560" spans="1:7" ht="30">
      <c r="A560" s="95" t="s">
        <v>686</v>
      </c>
      <c r="B560" s="4" t="s">
        <v>406</v>
      </c>
      <c r="C560" s="4" t="s">
        <v>403</v>
      </c>
      <c r="D560" s="4" t="s">
        <v>445</v>
      </c>
      <c r="E560" s="4" t="s">
        <v>739</v>
      </c>
      <c r="F560" s="99"/>
      <c r="G560" s="44">
        <f>G561+G562</f>
        <v>16918.5</v>
      </c>
    </row>
    <row r="561" spans="1:7" ht="60">
      <c r="A561" s="124" t="s">
        <v>391</v>
      </c>
      <c r="B561" s="4" t="s">
        <v>406</v>
      </c>
      <c r="C561" s="4" t="s">
        <v>403</v>
      </c>
      <c r="D561" s="4" t="s">
        <v>445</v>
      </c>
      <c r="E561" s="4" t="s">
        <v>739</v>
      </c>
      <c r="F561" s="99" t="s">
        <v>388</v>
      </c>
      <c r="G561" s="44">
        <f>15482+1393.4</f>
        <v>16875.4</v>
      </c>
    </row>
    <row r="562" spans="1:7" ht="38.25" customHeight="1">
      <c r="A562" s="149" t="s">
        <v>823</v>
      </c>
      <c r="B562" s="4" t="s">
        <v>406</v>
      </c>
      <c r="C562" s="4" t="s">
        <v>403</v>
      </c>
      <c r="D562" s="4" t="s">
        <v>445</v>
      </c>
      <c r="E562" s="4" t="s">
        <v>824</v>
      </c>
      <c r="F562" s="99"/>
      <c r="G562" s="44">
        <f>G563</f>
        <v>43.1</v>
      </c>
    </row>
    <row r="563" spans="1:7" ht="22.5" customHeight="1">
      <c r="A563" s="25" t="s">
        <v>390</v>
      </c>
      <c r="B563" s="4" t="s">
        <v>406</v>
      </c>
      <c r="C563" s="4" t="s">
        <v>403</v>
      </c>
      <c r="D563" s="4" t="s">
        <v>445</v>
      </c>
      <c r="E563" s="4" t="s">
        <v>824</v>
      </c>
      <c r="F563" s="99" t="s">
        <v>389</v>
      </c>
      <c r="G563" s="44">
        <v>43.1</v>
      </c>
    </row>
    <row r="564" spans="1:7" ht="15">
      <c r="A564" s="95" t="s">
        <v>447</v>
      </c>
      <c r="B564" s="4" t="s">
        <v>406</v>
      </c>
      <c r="C564" s="4" t="s">
        <v>403</v>
      </c>
      <c r="D564" s="4" t="s">
        <v>445</v>
      </c>
      <c r="E564" s="4" t="s">
        <v>448</v>
      </c>
      <c r="F564" s="99"/>
      <c r="G564" s="44">
        <f>G565+G567</f>
        <v>2385.1</v>
      </c>
    </row>
    <row r="565" spans="1:7" ht="30">
      <c r="A565" s="95" t="s">
        <v>686</v>
      </c>
      <c r="B565" s="4" t="s">
        <v>406</v>
      </c>
      <c r="C565" s="4" t="s">
        <v>403</v>
      </c>
      <c r="D565" s="4" t="s">
        <v>445</v>
      </c>
      <c r="E565" s="4" t="s">
        <v>514</v>
      </c>
      <c r="F565" s="99"/>
      <c r="G565" s="44">
        <f>G566</f>
        <v>2382.8</v>
      </c>
    </row>
    <row r="566" spans="1:7" ht="60">
      <c r="A566" s="124" t="s">
        <v>685</v>
      </c>
      <c r="B566" s="4" t="s">
        <v>406</v>
      </c>
      <c r="C566" s="4" t="s">
        <v>403</v>
      </c>
      <c r="D566" s="4" t="s">
        <v>445</v>
      </c>
      <c r="E566" s="4" t="s">
        <v>514</v>
      </c>
      <c r="F566" s="99" t="s">
        <v>386</v>
      </c>
      <c r="G566" s="44">
        <f>2198+184.8</f>
        <v>2382.8</v>
      </c>
    </row>
    <row r="567" spans="1:7" ht="34.5" customHeight="1">
      <c r="A567" s="156" t="s">
        <v>854</v>
      </c>
      <c r="B567" s="4" t="s">
        <v>406</v>
      </c>
      <c r="C567" s="4" t="s">
        <v>403</v>
      </c>
      <c r="D567" s="4" t="s">
        <v>445</v>
      </c>
      <c r="E567" s="4" t="s">
        <v>821</v>
      </c>
      <c r="F567" s="99"/>
      <c r="G567" s="44">
        <f>G568</f>
        <v>2.3</v>
      </c>
    </row>
    <row r="568" spans="1:7" ht="30">
      <c r="A568" s="139" t="s">
        <v>385</v>
      </c>
      <c r="B568" s="4" t="s">
        <v>406</v>
      </c>
      <c r="C568" s="4" t="s">
        <v>403</v>
      </c>
      <c r="D568" s="4" t="s">
        <v>445</v>
      </c>
      <c r="E568" s="4" t="s">
        <v>821</v>
      </c>
      <c r="F568" s="99" t="s">
        <v>387</v>
      </c>
      <c r="G568" s="44">
        <v>2.3</v>
      </c>
    </row>
    <row r="569" spans="1:7" ht="15">
      <c r="A569" s="95" t="s">
        <v>449</v>
      </c>
      <c r="B569" s="4" t="s">
        <v>406</v>
      </c>
      <c r="C569" s="4" t="s">
        <v>403</v>
      </c>
      <c r="D569" s="4" t="s">
        <v>445</v>
      </c>
      <c r="E569" s="4" t="s">
        <v>450</v>
      </c>
      <c r="F569" s="99"/>
      <c r="G569" s="44">
        <f>G570</f>
        <v>8533.1</v>
      </c>
    </row>
    <row r="570" spans="1:7" ht="30">
      <c r="A570" s="95" t="s">
        <v>686</v>
      </c>
      <c r="B570" s="4" t="s">
        <v>406</v>
      </c>
      <c r="C570" s="4" t="s">
        <v>403</v>
      </c>
      <c r="D570" s="4" t="s">
        <v>445</v>
      </c>
      <c r="E570" s="4" t="s">
        <v>515</v>
      </c>
      <c r="F570" s="99"/>
      <c r="G570" s="44">
        <f>G571+G572</f>
        <v>8533.1</v>
      </c>
    </row>
    <row r="571" spans="1:7" ht="60">
      <c r="A571" s="124" t="s">
        <v>685</v>
      </c>
      <c r="B571" s="4" t="s">
        <v>406</v>
      </c>
      <c r="C571" s="4" t="s">
        <v>403</v>
      </c>
      <c r="D571" s="4" t="s">
        <v>445</v>
      </c>
      <c r="E571" s="4" t="s">
        <v>515</v>
      </c>
      <c r="F571" s="99" t="s">
        <v>386</v>
      </c>
      <c r="G571" s="44">
        <f>8110+410.8</f>
        <v>8520.8</v>
      </c>
    </row>
    <row r="572" spans="1:7" ht="35.25" customHeight="1">
      <c r="A572" s="156" t="s">
        <v>854</v>
      </c>
      <c r="B572" s="4" t="s">
        <v>406</v>
      </c>
      <c r="C572" s="4" t="s">
        <v>403</v>
      </c>
      <c r="D572" s="4" t="s">
        <v>445</v>
      </c>
      <c r="E572" s="4" t="s">
        <v>822</v>
      </c>
      <c r="F572" s="99"/>
      <c r="G572" s="44">
        <f>G573</f>
        <v>12.3</v>
      </c>
    </row>
    <row r="573" spans="1:7" ht="30">
      <c r="A573" s="139" t="s">
        <v>385</v>
      </c>
      <c r="B573" s="4" t="s">
        <v>406</v>
      </c>
      <c r="C573" s="4" t="s">
        <v>403</v>
      </c>
      <c r="D573" s="4" t="s">
        <v>445</v>
      </c>
      <c r="E573" s="4" t="s">
        <v>822</v>
      </c>
      <c r="F573" s="99" t="s">
        <v>387</v>
      </c>
      <c r="G573" s="44">
        <v>12.3</v>
      </c>
    </row>
    <row r="574" spans="1:7" ht="21.75" customHeight="1">
      <c r="A574" s="95" t="s">
        <v>483</v>
      </c>
      <c r="B574" s="4" t="s">
        <v>406</v>
      </c>
      <c r="C574" s="4" t="s">
        <v>403</v>
      </c>
      <c r="D574" s="4" t="s">
        <v>445</v>
      </c>
      <c r="E574" s="4" t="s">
        <v>484</v>
      </c>
      <c r="F574" s="99"/>
      <c r="G574" s="44">
        <f>G575+G579</f>
        <v>21371.6</v>
      </c>
    </row>
    <row r="575" spans="1:7" ht="32.25" customHeight="1">
      <c r="A575" s="95" t="s">
        <v>697</v>
      </c>
      <c r="B575" s="4" t="s">
        <v>406</v>
      </c>
      <c r="C575" s="4" t="s">
        <v>403</v>
      </c>
      <c r="D575" s="4" t="s">
        <v>445</v>
      </c>
      <c r="E575" s="4" t="s">
        <v>628</v>
      </c>
      <c r="F575" s="99"/>
      <c r="G575" s="44">
        <f>SUM(G576:G578)</f>
        <v>21371.6</v>
      </c>
    </row>
    <row r="576" spans="1:7" ht="30">
      <c r="A576" s="95" t="s">
        <v>663</v>
      </c>
      <c r="B576" s="4" t="s">
        <v>406</v>
      </c>
      <c r="C576" s="4" t="s">
        <v>403</v>
      </c>
      <c r="D576" s="4" t="s">
        <v>445</v>
      </c>
      <c r="E576" s="4" t="s">
        <v>628</v>
      </c>
      <c r="F576" s="99" t="s">
        <v>648</v>
      </c>
      <c r="G576" s="44">
        <f>5300-2036.5+296</f>
        <v>3559.5</v>
      </c>
    </row>
    <row r="577" spans="1:7" ht="30">
      <c r="A577" s="139" t="s">
        <v>385</v>
      </c>
      <c r="B577" s="4" t="s">
        <v>406</v>
      </c>
      <c r="C577" s="4" t="s">
        <v>403</v>
      </c>
      <c r="D577" s="4" t="s">
        <v>445</v>
      </c>
      <c r="E577" s="4" t="s">
        <v>628</v>
      </c>
      <c r="F577" s="99" t="s">
        <v>387</v>
      </c>
      <c r="G577" s="44">
        <f>641+300</f>
        <v>941</v>
      </c>
    </row>
    <row r="578" spans="1:7" ht="29.25" customHeight="1">
      <c r="A578" s="95" t="s">
        <v>390</v>
      </c>
      <c r="B578" s="4" t="s">
        <v>406</v>
      </c>
      <c r="C578" s="4" t="s">
        <v>403</v>
      </c>
      <c r="D578" s="4" t="s">
        <v>445</v>
      </c>
      <c r="E578" s="4" t="s">
        <v>628</v>
      </c>
      <c r="F578" s="99" t="s">
        <v>389</v>
      </c>
      <c r="G578" s="44">
        <f>1395.5+15475.6</f>
        <v>16871.1</v>
      </c>
    </row>
    <row r="579" spans="1:7" ht="60">
      <c r="A579" s="95" t="s">
        <v>596</v>
      </c>
      <c r="B579" s="4" t="s">
        <v>406</v>
      </c>
      <c r="C579" s="4" t="s">
        <v>403</v>
      </c>
      <c r="D579" s="4" t="s">
        <v>445</v>
      </c>
      <c r="E579" s="63" t="s">
        <v>705</v>
      </c>
      <c r="F579" s="99"/>
      <c r="G579" s="44">
        <f>G580</f>
        <v>0</v>
      </c>
    </row>
    <row r="580" spans="1:7" ht="30">
      <c r="A580" s="127" t="s">
        <v>503</v>
      </c>
      <c r="B580" s="4" t="s">
        <v>406</v>
      </c>
      <c r="C580" s="4" t="s">
        <v>403</v>
      </c>
      <c r="D580" s="4" t="s">
        <v>445</v>
      </c>
      <c r="E580" s="63" t="s">
        <v>705</v>
      </c>
      <c r="F580" s="99" t="s">
        <v>648</v>
      </c>
      <c r="G580" s="44">
        <v>0</v>
      </c>
    </row>
    <row r="581" spans="1:7" ht="45.75" customHeight="1">
      <c r="A581" s="127" t="s">
        <v>864</v>
      </c>
      <c r="B581" s="4" t="s">
        <v>406</v>
      </c>
      <c r="C581" s="4" t="s">
        <v>403</v>
      </c>
      <c r="D581" s="4" t="s">
        <v>445</v>
      </c>
      <c r="E581" s="63" t="s">
        <v>818</v>
      </c>
      <c r="F581" s="99"/>
      <c r="G581" s="44">
        <f>G582+G583+G584</f>
        <v>3360.1</v>
      </c>
    </row>
    <row r="582" spans="1:7" ht="29.25" customHeight="1">
      <c r="A582" s="124" t="s">
        <v>642</v>
      </c>
      <c r="B582" s="4" t="s">
        <v>406</v>
      </c>
      <c r="C582" s="4" t="s">
        <v>403</v>
      </c>
      <c r="D582" s="4" t="s">
        <v>445</v>
      </c>
      <c r="E582" s="63" t="s">
        <v>818</v>
      </c>
      <c r="F582" s="99" t="s">
        <v>729</v>
      </c>
      <c r="G582" s="44">
        <v>0.5</v>
      </c>
    </row>
    <row r="583" spans="1:7" ht="22.5" customHeight="1">
      <c r="A583" s="139" t="s">
        <v>385</v>
      </c>
      <c r="B583" s="4" t="s">
        <v>406</v>
      </c>
      <c r="C583" s="4" t="s">
        <v>403</v>
      </c>
      <c r="D583" s="4" t="s">
        <v>445</v>
      </c>
      <c r="E583" s="63" t="s">
        <v>818</v>
      </c>
      <c r="F583" s="99" t="s">
        <v>387</v>
      </c>
      <c r="G583" s="44">
        <v>90</v>
      </c>
    </row>
    <row r="584" spans="1:7" ht="22.5" customHeight="1">
      <c r="A584" s="95" t="s">
        <v>390</v>
      </c>
      <c r="B584" s="4" t="s">
        <v>406</v>
      </c>
      <c r="C584" s="4" t="s">
        <v>403</v>
      </c>
      <c r="D584" s="4" t="s">
        <v>445</v>
      </c>
      <c r="E584" s="63" t="s">
        <v>818</v>
      </c>
      <c r="F584" s="99" t="s">
        <v>389</v>
      </c>
      <c r="G584" s="44">
        <v>3269.6</v>
      </c>
    </row>
    <row r="585" spans="1:7" ht="30">
      <c r="A585" s="95" t="s">
        <v>610</v>
      </c>
      <c r="B585" s="4" t="s">
        <v>406</v>
      </c>
      <c r="C585" s="4" t="s">
        <v>403</v>
      </c>
      <c r="D585" s="4" t="s">
        <v>418</v>
      </c>
      <c r="E585" s="4"/>
      <c r="F585" s="99"/>
      <c r="G585" s="44">
        <f>G586+G592</f>
        <v>8722.7</v>
      </c>
    </row>
    <row r="586" spans="1:7" ht="33.75" customHeight="1">
      <c r="A586" s="106" t="s">
        <v>652</v>
      </c>
      <c r="B586" s="4" t="s">
        <v>406</v>
      </c>
      <c r="C586" s="4" t="s">
        <v>403</v>
      </c>
      <c r="D586" s="4" t="s">
        <v>418</v>
      </c>
      <c r="E586" s="4" t="s">
        <v>504</v>
      </c>
      <c r="F586" s="99"/>
      <c r="G586" s="44">
        <f>G587</f>
        <v>2914.2</v>
      </c>
    </row>
    <row r="587" spans="1:7" ht="32.25" customHeight="1">
      <c r="A587" s="106" t="s">
        <v>415</v>
      </c>
      <c r="B587" s="4" t="s">
        <v>406</v>
      </c>
      <c r="C587" s="4" t="s">
        <v>403</v>
      </c>
      <c r="D587" s="4" t="s">
        <v>418</v>
      </c>
      <c r="E587" s="4" t="s">
        <v>505</v>
      </c>
      <c r="F587" s="99"/>
      <c r="G587" s="44">
        <f>G588+G589+G590+G591</f>
        <v>2914.2</v>
      </c>
    </row>
    <row r="588" spans="1:7" ht="27" customHeight="1">
      <c r="A588" s="124" t="s">
        <v>641</v>
      </c>
      <c r="B588" s="4" t="s">
        <v>406</v>
      </c>
      <c r="C588" s="4" t="s">
        <v>403</v>
      </c>
      <c r="D588" s="4" t="s">
        <v>418</v>
      </c>
      <c r="E588" s="4" t="s">
        <v>505</v>
      </c>
      <c r="F588" s="135" t="s">
        <v>714</v>
      </c>
      <c r="G588" s="44">
        <f>2324+27</f>
        <v>2351</v>
      </c>
    </row>
    <row r="589" spans="1:8" ht="44.25" customHeight="1">
      <c r="A589" s="95" t="s">
        <v>663</v>
      </c>
      <c r="B589" s="4" t="s">
        <v>406</v>
      </c>
      <c r="C589" s="4" t="s">
        <v>403</v>
      </c>
      <c r="D589" s="4" t="s">
        <v>418</v>
      </c>
      <c r="E589" s="4" t="s">
        <v>505</v>
      </c>
      <c r="F589" s="135" t="s">
        <v>648</v>
      </c>
      <c r="G589" s="44">
        <f>490+34+24.2</f>
        <v>548.2</v>
      </c>
      <c r="H589" s="154"/>
    </row>
    <row r="590" spans="1:7" ht="31.5" customHeight="1">
      <c r="A590" s="124" t="s">
        <v>645</v>
      </c>
      <c r="B590" s="4" t="s">
        <v>406</v>
      </c>
      <c r="C590" s="4" t="s">
        <v>403</v>
      </c>
      <c r="D590" s="4" t="s">
        <v>418</v>
      </c>
      <c r="E590" s="4" t="s">
        <v>505</v>
      </c>
      <c r="F590" s="135" t="s">
        <v>649</v>
      </c>
      <c r="G590" s="44">
        <v>11</v>
      </c>
    </row>
    <row r="591" spans="1:7" ht="36.75" customHeight="1">
      <c r="A591" s="124" t="s">
        <v>646</v>
      </c>
      <c r="B591" s="4" t="s">
        <v>406</v>
      </c>
      <c r="C591" s="4" t="s">
        <v>403</v>
      </c>
      <c r="D591" s="4" t="s">
        <v>418</v>
      </c>
      <c r="E591" s="4" t="s">
        <v>505</v>
      </c>
      <c r="F591" s="135" t="s">
        <v>650</v>
      </c>
      <c r="G591" s="44">
        <v>4</v>
      </c>
    </row>
    <row r="592" spans="1:7" ht="90">
      <c r="A592" s="95" t="s">
        <v>476</v>
      </c>
      <c r="B592" s="4" t="s">
        <v>406</v>
      </c>
      <c r="C592" s="4" t="s">
        <v>403</v>
      </c>
      <c r="D592" s="4" t="s">
        <v>418</v>
      </c>
      <c r="E592" s="4" t="s">
        <v>516</v>
      </c>
      <c r="F592" s="99"/>
      <c r="G592" s="44">
        <f>G593</f>
        <v>5808.5</v>
      </c>
    </row>
    <row r="593" spans="1:7" ht="30">
      <c r="A593" s="95" t="s">
        <v>686</v>
      </c>
      <c r="B593" s="4" t="s">
        <v>406</v>
      </c>
      <c r="C593" s="4" t="s">
        <v>403</v>
      </c>
      <c r="D593" s="4" t="s">
        <v>418</v>
      </c>
      <c r="E593" s="4" t="s">
        <v>516</v>
      </c>
      <c r="F593" s="99"/>
      <c r="G593" s="44">
        <f>G594+G595+G596+G597</f>
        <v>5808.5</v>
      </c>
    </row>
    <row r="594" spans="1:7" ht="27.75" customHeight="1">
      <c r="A594" s="124" t="s">
        <v>641</v>
      </c>
      <c r="B594" s="4" t="s">
        <v>406</v>
      </c>
      <c r="C594" s="4" t="s">
        <v>403</v>
      </c>
      <c r="D594" s="4" t="s">
        <v>418</v>
      </c>
      <c r="E594" s="4" t="s">
        <v>516</v>
      </c>
      <c r="F594" s="135" t="s">
        <v>659</v>
      </c>
      <c r="G594" s="44">
        <v>4652</v>
      </c>
    </row>
    <row r="595" spans="1:7" ht="31.5" customHeight="1">
      <c r="A595" s="124" t="s">
        <v>643</v>
      </c>
      <c r="B595" s="4" t="s">
        <v>406</v>
      </c>
      <c r="C595" s="4" t="s">
        <v>403</v>
      </c>
      <c r="D595" s="4" t="s">
        <v>418</v>
      </c>
      <c r="E595" s="4" t="s">
        <v>516</v>
      </c>
      <c r="F595" s="135" t="s">
        <v>647</v>
      </c>
      <c r="G595" s="44">
        <v>18</v>
      </c>
    </row>
    <row r="596" spans="1:7" ht="30">
      <c r="A596" s="95" t="s">
        <v>663</v>
      </c>
      <c r="B596" s="4" t="s">
        <v>406</v>
      </c>
      <c r="C596" s="4" t="s">
        <v>403</v>
      </c>
      <c r="D596" s="4" t="s">
        <v>418</v>
      </c>
      <c r="E596" s="4" t="s">
        <v>516</v>
      </c>
      <c r="F596" s="135" t="s">
        <v>648</v>
      </c>
      <c r="G596" s="44">
        <f>764+299.8+67.7</f>
        <v>1131.5</v>
      </c>
    </row>
    <row r="597" spans="1:7" ht="30">
      <c r="A597" s="124" t="s">
        <v>646</v>
      </c>
      <c r="B597" s="4" t="s">
        <v>406</v>
      </c>
      <c r="C597" s="4" t="s">
        <v>403</v>
      </c>
      <c r="D597" s="4" t="s">
        <v>418</v>
      </c>
      <c r="E597" s="4" t="s">
        <v>516</v>
      </c>
      <c r="F597" s="135" t="s">
        <v>650</v>
      </c>
      <c r="G597" s="44">
        <v>7</v>
      </c>
    </row>
    <row r="598" spans="1:8" ht="28.5">
      <c r="A598" s="24" t="s">
        <v>855</v>
      </c>
      <c r="B598" s="5" t="s">
        <v>856</v>
      </c>
      <c r="C598" s="6"/>
      <c r="D598" s="4"/>
      <c r="E598" s="4"/>
      <c r="F598" s="135"/>
      <c r="G598" s="48">
        <f>G599</f>
        <v>1902.2</v>
      </c>
      <c r="H598" s="153"/>
    </row>
    <row r="599" spans="1:7" ht="15">
      <c r="A599" s="25" t="s">
        <v>698</v>
      </c>
      <c r="B599" s="4" t="s">
        <v>856</v>
      </c>
      <c r="C599" s="4" t="s">
        <v>425</v>
      </c>
      <c r="D599" s="4"/>
      <c r="E599" s="4"/>
      <c r="F599" s="135"/>
      <c r="G599" s="44">
        <f>G600</f>
        <v>1902.2</v>
      </c>
    </row>
    <row r="600" spans="1:7" ht="15">
      <c r="A600" s="25" t="s">
        <v>604</v>
      </c>
      <c r="B600" s="4" t="s">
        <v>856</v>
      </c>
      <c r="C600" s="4" t="s">
        <v>425</v>
      </c>
      <c r="D600" s="4" t="s">
        <v>605</v>
      </c>
      <c r="E600" s="4"/>
      <c r="F600" s="135"/>
      <c r="G600" s="44">
        <f>G601+G604</f>
        <v>1902.2</v>
      </c>
    </row>
    <row r="601" spans="1:7" ht="32.25" customHeight="1">
      <c r="A601" s="106" t="s">
        <v>652</v>
      </c>
      <c r="B601" s="4" t="s">
        <v>856</v>
      </c>
      <c r="C601" s="4" t="s">
        <v>425</v>
      </c>
      <c r="D601" s="4" t="s">
        <v>605</v>
      </c>
      <c r="E601" s="4" t="s">
        <v>504</v>
      </c>
      <c r="F601" s="135"/>
      <c r="G601" s="44">
        <f>G602</f>
        <v>569.7</v>
      </c>
    </row>
    <row r="602" spans="1:7" ht="15">
      <c r="A602" s="106" t="s">
        <v>415</v>
      </c>
      <c r="B602" s="4" t="s">
        <v>856</v>
      </c>
      <c r="C602" s="4" t="s">
        <v>425</v>
      </c>
      <c r="D602" s="4" t="s">
        <v>605</v>
      </c>
      <c r="E602" s="4" t="s">
        <v>505</v>
      </c>
      <c r="F602" s="135"/>
      <c r="G602" s="44">
        <f>G603</f>
        <v>569.7</v>
      </c>
    </row>
    <row r="603" spans="1:7" ht="15">
      <c r="A603" s="124" t="s">
        <v>641</v>
      </c>
      <c r="B603" s="4" t="s">
        <v>856</v>
      </c>
      <c r="C603" s="4" t="s">
        <v>425</v>
      </c>
      <c r="D603" s="4" t="s">
        <v>605</v>
      </c>
      <c r="E603" s="4" t="s">
        <v>505</v>
      </c>
      <c r="F603" s="135" t="s">
        <v>714</v>
      </c>
      <c r="G603" s="44">
        <v>569.7</v>
      </c>
    </row>
    <row r="604" spans="1:7" ht="90">
      <c r="A604" s="25" t="s">
        <v>476</v>
      </c>
      <c r="B604" s="4" t="s">
        <v>856</v>
      </c>
      <c r="C604" s="4" t="s">
        <v>425</v>
      </c>
      <c r="D604" s="4" t="s">
        <v>605</v>
      </c>
      <c r="E604" s="4" t="s">
        <v>633</v>
      </c>
      <c r="F604" s="4"/>
      <c r="G604" s="44">
        <f>G605</f>
        <v>1332.5</v>
      </c>
    </row>
    <row r="605" spans="1:7" ht="30">
      <c r="A605" s="25" t="s">
        <v>437</v>
      </c>
      <c r="B605" s="4" t="s">
        <v>856</v>
      </c>
      <c r="C605" s="4" t="s">
        <v>425</v>
      </c>
      <c r="D605" s="4" t="s">
        <v>605</v>
      </c>
      <c r="E605" s="4" t="s">
        <v>513</v>
      </c>
      <c r="F605" s="4"/>
      <c r="G605" s="44">
        <f>G606+G607</f>
        <v>1332.5</v>
      </c>
    </row>
    <row r="606" spans="1:7" ht="15">
      <c r="A606" s="124" t="s">
        <v>641</v>
      </c>
      <c r="B606" s="4" t="s">
        <v>856</v>
      </c>
      <c r="C606" s="4" t="s">
        <v>425</v>
      </c>
      <c r="D606" s="4" t="s">
        <v>605</v>
      </c>
      <c r="E606" s="4" t="s">
        <v>513</v>
      </c>
      <c r="F606" s="4" t="s">
        <v>659</v>
      </c>
      <c r="G606" s="44">
        <v>1312.5</v>
      </c>
    </row>
    <row r="607" spans="1:7" ht="30">
      <c r="A607" s="124" t="s">
        <v>643</v>
      </c>
      <c r="B607" s="4" t="s">
        <v>856</v>
      </c>
      <c r="C607" s="4" t="s">
        <v>425</v>
      </c>
      <c r="D607" s="4" t="s">
        <v>605</v>
      </c>
      <c r="E607" s="4" t="s">
        <v>513</v>
      </c>
      <c r="F607" s="4" t="s">
        <v>647</v>
      </c>
      <c r="G607" s="44">
        <v>20</v>
      </c>
    </row>
    <row r="608" spans="1:10" ht="18.75">
      <c r="A608" s="26" t="s">
        <v>411</v>
      </c>
      <c r="B608" s="3"/>
      <c r="C608" s="3"/>
      <c r="D608" s="19"/>
      <c r="E608" s="19"/>
      <c r="F608" s="122"/>
      <c r="G608" s="46">
        <f>G12+G25+G149+G180+G198+G211+G317+G332+G368+G387+G539+G598</f>
        <v>1085806.4</v>
      </c>
      <c r="H608" s="161"/>
      <c r="J608" s="47"/>
    </row>
    <row r="609" spans="2:7" ht="15">
      <c r="B609" s="101"/>
      <c r="C609" s="101"/>
      <c r="D609" s="102"/>
      <c r="E609" s="102"/>
      <c r="F609" s="123"/>
      <c r="G609" s="103"/>
    </row>
    <row r="610" spans="7:8" ht="15">
      <c r="G610" s="148"/>
      <c r="H610" s="47"/>
    </row>
    <row r="611" ht="15">
      <c r="G611" s="47"/>
    </row>
    <row r="612" spans="5:7" ht="15">
      <c r="E612" s="102"/>
      <c r="G612" s="8"/>
    </row>
    <row r="613" spans="5:7" ht="15">
      <c r="E613" s="102"/>
      <c r="G613" s="8"/>
    </row>
    <row r="614" spans="5:7" ht="15">
      <c r="E614" s="102"/>
      <c r="G614" s="8"/>
    </row>
    <row r="616" ht="15">
      <c r="E616" s="47"/>
    </row>
  </sheetData>
  <sheetProtection/>
  <mergeCells count="6">
    <mergeCell ref="D1:G1"/>
    <mergeCell ref="A6:G6"/>
    <mergeCell ref="A7:G7"/>
    <mergeCell ref="D3:G3"/>
    <mergeCell ref="D4:G4"/>
    <mergeCell ref="D2:G2"/>
  </mergeCells>
  <printOptions horizontalCentered="1"/>
  <pageMargins left="1.1811023622047245" right="0.3937007874015748" top="0.7874015748031497" bottom="0.7874015748031497" header="0.31496062992125984" footer="0.5118110236220472"/>
  <pageSetup horizontalDpi="600" verticalDpi="600" orientation="portrait" paperSize="9" scale="8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="91" zoomScaleNormal="91" zoomScalePageLayoutView="0" workbookViewId="0" topLeftCell="A1">
      <selection activeCell="C13" sqref="C13"/>
    </sheetView>
  </sheetViews>
  <sheetFormatPr defaultColWidth="9.00390625" defaultRowHeight="12.75"/>
  <cols>
    <col min="1" max="1" width="19.125" style="0" customWidth="1"/>
    <col min="2" max="2" width="29.25390625" style="0" customWidth="1"/>
    <col min="3" max="3" width="49.00390625" style="0" customWidth="1"/>
  </cols>
  <sheetData>
    <row r="1" spans="1:5" ht="25.5" customHeight="1">
      <c r="A1" s="281"/>
      <c r="B1" s="281"/>
      <c r="C1" s="282" t="s">
        <v>175</v>
      </c>
      <c r="E1" s="283"/>
    </row>
    <row r="2" spans="1:3" ht="31.5">
      <c r="A2" s="281"/>
      <c r="B2" s="281"/>
      <c r="C2" s="282" t="s">
        <v>497</v>
      </c>
    </row>
    <row r="3" spans="1:3" ht="21.75" customHeight="1">
      <c r="A3" s="281"/>
      <c r="B3" s="281"/>
      <c r="C3" s="282" t="s">
        <v>893</v>
      </c>
    </row>
    <row r="4" spans="1:3" ht="55.5" customHeight="1">
      <c r="A4" s="284" t="s">
        <v>105</v>
      </c>
      <c r="B4" s="284"/>
      <c r="C4" s="284"/>
    </row>
    <row r="5" spans="1:3" ht="42" customHeight="1">
      <c r="A5" s="285" t="s">
        <v>106</v>
      </c>
      <c r="B5" s="286"/>
      <c r="C5" s="287" t="s">
        <v>107</v>
      </c>
    </row>
    <row r="6" spans="1:3" ht="47.25" customHeight="1">
      <c r="A6" s="288" t="s">
        <v>108</v>
      </c>
      <c r="B6" s="288" t="s">
        <v>109</v>
      </c>
      <c r="C6" s="289"/>
    </row>
    <row r="7" spans="1:3" ht="14.25" customHeight="1">
      <c r="A7" s="290">
        <v>1</v>
      </c>
      <c r="B7" s="290">
        <v>2</v>
      </c>
      <c r="C7" s="291">
        <v>3</v>
      </c>
    </row>
    <row r="8" spans="1:3" ht="18.75" customHeight="1">
      <c r="A8" s="292" t="s">
        <v>399</v>
      </c>
      <c r="B8" s="290"/>
      <c r="C8" s="293" t="s">
        <v>494</v>
      </c>
    </row>
    <row r="9" spans="1:3" ht="35.25" customHeight="1">
      <c r="A9" s="294" t="s">
        <v>399</v>
      </c>
      <c r="B9" s="295" t="s">
        <v>110</v>
      </c>
      <c r="C9" s="296" t="s">
        <v>111</v>
      </c>
    </row>
    <row r="10" spans="1:3" ht="40.5" customHeight="1">
      <c r="A10" s="292" t="s">
        <v>400</v>
      </c>
      <c r="B10" s="297"/>
      <c r="C10" s="298" t="s">
        <v>112</v>
      </c>
    </row>
    <row r="11" spans="1:3" ht="47.25" customHeight="1">
      <c r="A11" s="299" t="s">
        <v>400</v>
      </c>
      <c r="B11" s="300" t="s">
        <v>113</v>
      </c>
      <c r="C11" s="301" t="s">
        <v>114</v>
      </c>
    </row>
    <row r="12" spans="1:8" ht="53.25" customHeight="1">
      <c r="A12" s="302" t="s">
        <v>400</v>
      </c>
      <c r="B12" s="295" t="s">
        <v>115</v>
      </c>
      <c r="C12" s="296" t="s">
        <v>116</v>
      </c>
      <c r="F12" s="303"/>
      <c r="G12" s="304"/>
      <c r="H12" s="305"/>
    </row>
    <row r="13" spans="1:8" ht="49.5" customHeight="1">
      <c r="A13" s="306" t="s">
        <v>400</v>
      </c>
      <c r="B13" s="298" t="s">
        <v>117</v>
      </c>
      <c r="C13" s="307" t="s">
        <v>118</v>
      </c>
      <c r="F13" s="303"/>
      <c r="G13" s="304"/>
      <c r="H13" s="305"/>
    </row>
    <row r="14" spans="1:8" ht="37.5" customHeight="1">
      <c r="A14" s="302" t="s">
        <v>400</v>
      </c>
      <c r="B14" s="295" t="s">
        <v>110</v>
      </c>
      <c r="C14" s="296" t="s">
        <v>111</v>
      </c>
      <c r="F14" s="303"/>
      <c r="G14" s="304"/>
      <c r="H14" s="305"/>
    </row>
    <row r="15" spans="1:8" ht="26.25" customHeight="1">
      <c r="A15" s="306" t="s">
        <v>400</v>
      </c>
      <c r="B15" s="298" t="s">
        <v>119</v>
      </c>
      <c r="C15" s="307" t="s">
        <v>120</v>
      </c>
      <c r="F15" s="303"/>
      <c r="G15" s="304"/>
      <c r="H15" s="305"/>
    </row>
    <row r="16" spans="1:8" ht="102.75" customHeight="1">
      <c r="A16" s="302" t="s">
        <v>400</v>
      </c>
      <c r="B16" s="295" t="s">
        <v>121</v>
      </c>
      <c r="C16" s="296" t="s">
        <v>122</v>
      </c>
      <c r="F16" s="303"/>
      <c r="G16" s="304"/>
      <c r="H16" s="305"/>
    </row>
    <row r="17" spans="1:8" ht="84.75" customHeight="1">
      <c r="A17" s="302" t="s">
        <v>400</v>
      </c>
      <c r="B17" s="295" t="s">
        <v>123</v>
      </c>
      <c r="C17" s="296" t="s">
        <v>124</v>
      </c>
      <c r="F17" s="303"/>
      <c r="G17" s="304"/>
      <c r="H17" s="305"/>
    </row>
    <row r="18" spans="1:3" ht="56.25" customHeight="1">
      <c r="A18" s="302" t="s">
        <v>400</v>
      </c>
      <c r="B18" s="295" t="s">
        <v>125</v>
      </c>
      <c r="C18" s="296" t="s">
        <v>126</v>
      </c>
    </row>
    <row r="19" spans="1:3" ht="16.5" customHeight="1">
      <c r="A19" s="306" t="s">
        <v>400</v>
      </c>
      <c r="B19" s="298" t="s">
        <v>127</v>
      </c>
      <c r="C19" s="307" t="s">
        <v>128</v>
      </c>
    </row>
    <row r="20" spans="1:3" ht="31.5" customHeight="1">
      <c r="A20" s="302" t="s">
        <v>400</v>
      </c>
      <c r="B20" s="295" t="s">
        <v>129</v>
      </c>
      <c r="C20" s="296" t="s">
        <v>130</v>
      </c>
    </row>
    <row r="21" spans="1:3" ht="35.25" customHeight="1">
      <c r="A21" s="302" t="s">
        <v>400</v>
      </c>
      <c r="B21" s="295" t="s">
        <v>131</v>
      </c>
      <c r="C21" s="308" t="s">
        <v>132</v>
      </c>
    </row>
    <row r="22" spans="1:3" ht="18.75" customHeight="1">
      <c r="A22" s="306" t="s">
        <v>400</v>
      </c>
      <c r="B22" s="298" t="s">
        <v>133</v>
      </c>
      <c r="C22" s="307" t="s">
        <v>134</v>
      </c>
    </row>
    <row r="23" spans="1:3" ht="45.75" customHeight="1">
      <c r="A23" s="309" t="s">
        <v>401</v>
      </c>
      <c r="B23" s="295"/>
      <c r="C23" s="301" t="s">
        <v>135</v>
      </c>
    </row>
    <row r="24" spans="1:3" ht="24.75" customHeight="1">
      <c r="A24" s="309" t="s">
        <v>401</v>
      </c>
      <c r="B24" s="298" t="s">
        <v>136</v>
      </c>
      <c r="C24" s="301" t="s">
        <v>137</v>
      </c>
    </row>
    <row r="25" spans="1:3" ht="47.25">
      <c r="A25" s="302" t="s">
        <v>401</v>
      </c>
      <c r="B25" s="295" t="s">
        <v>138</v>
      </c>
      <c r="C25" s="310" t="s">
        <v>139</v>
      </c>
    </row>
    <row r="26" spans="1:3" ht="47.25">
      <c r="A26" s="309" t="s">
        <v>401</v>
      </c>
      <c r="B26" s="300" t="s">
        <v>113</v>
      </c>
      <c r="C26" s="301" t="s">
        <v>114</v>
      </c>
    </row>
    <row r="27" spans="1:3" ht="109.5" customHeight="1">
      <c r="A27" s="302" t="s">
        <v>401</v>
      </c>
      <c r="B27" s="295" t="s">
        <v>140</v>
      </c>
      <c r="C27" s="310" t="s">
        <v>176</v>
      </c>
    </row>
    <row r="28" spans="1:3" ht="110.25">
      <c r="A28" s="302" t="s">
        <v>401</v>
      </c>
      <c r="B28" s="295" t="s">
        <v>141</v>
      </c>
      <c r="C28" s="310" t="s">
        <v>142</v>
      </c>
    </row>
    <row r="29" spans="1:3" ht="109.5" customHeight="1">
      <c r="A29" s="302" t="s">
        <v>401</v>
      </c>
      <c r="B29" s="295" t="s">
        <v>143</v>
      </c>
      <c r="C29" s="310" t="s">
        <v>177</v>
      </c>
    </row>
    <row r="30" spans="1:3" ht="78.75">
      <c r="A30" s="302" t="s">
        <v>401</v>
      </c>
      <c r="B30" s="295" t="s">
        <v>144</v>
      </c>
      <c r="C30" s="296" t="s">
        <v>145</v>
      </c>
    </row>
    <row r="31" spans="1:3" ht="46.5" customHeight="1">
      <c r="A31" s="306" t="s">
        <v>401</v>
      </c>
      <c r="B31" s="298" t="s">
        <v>117</v>
      </c>
      <c r="C31" s="307" t="s">
        <v>118</v>
      </c>
    </row>
    <row r="32" spans="1:3" ht="47.25">
      <c r="A32" s="302" t="s">
        <v>401</v>
      </c>
      <c r="B32" s="295" t="s">
        <v>146</v>
      </c>
      <c r="C32" s="296" t="s">
        <v>147</v>
      </c>
    </row>
    <row r="33" spans="1:3" ht="31.5">
      <c r="A33" s="306" t="s">
        <v>401</v>
      </c>
      <c r="B33" s="298" t="s">
        <v>148</v>
      </c>
      <c r="C33" s="298" t="s">
        <v>149</v>
      </c>
    </row>
    <row r="34" spans="1:3" ht="128.25" customHeight="1">
      <c r="A34" s="302" t="s">
        <v>401</v>
      </c>
      <c r="B34" s="295" t="s">
        <v>150</v>
      </c>
      <c r="C34" s="295" t="s">
        <v>178</v>
      </c>
    </row>
    <row r="35" spans="1:3" ht="126">
      <c r="A35" s="302" t="s">
        <v>401</v>
      </c>
      <c r="B35" s="295" t="s">
        <v>151</v>
      </c>
      <c r="C35" s="295" t="s">
        <v>179</v>
      </c>
    </row>
    <row r="36" spans="1:3" ht="63">
      <c r="A36" s="302" t="s">
        <v>401</v>
      </c>
      <c r="B36" s="295" t="s">
        <v>152</v>
      </c>
      <c r="C36" s="310" t="s">
        <v>153</v>
      </c>
    </row>
    <row r="37" spans="1:3" ht="79.5" customHeight="1">
      <c r="A37" s="302" t="s">
        <v>401</v>
      </c>
      <c r="B37" s="295" t="s">
        <v>154</v>
      </c>
      <c r="C37" s="310" t="s">
        <v>155</v>
      </c>
    </row>
    <row r="38" spans="1:3" ht="51" customHeight="1">
      <c r="A38" s="309" t="s">
        <v>535</v>
      </c>
      <c r="B38" s="295"/>
      <c r="C38" s="301" t="s">
        <v>156</v>
      </c>
    </row>
    <row r="39" spans="1:3" ht="126.75" customHeight="1">
      <c r="A39" s="311" t="s">
        <v>535</v>
      </c>
      <c r="B39" s="295" t="s">
        <v>157</v>
      </c>
      <c r="C39" s="310" t="s">
        <v>158</v>
      </c>
    </row>
    <row r="40" spans="1:3" ht="111" customHeight="1">
      <c r="A40" s="311" t="s">
        <v>535</v>
      </c>
      <c r="B40" s="295" t="s">
        <v>140</v>
      </c>
      <c r="C40" s="310" t="s">
        <v>159</v>
      </c>
    </row>
    <row r="41" spans="1:3" ht="63.75" customHeight="1">
      <c r="A41" s="309" t="s">
        <v>577</v>
      </c>
      <c r="B41" s="295"/>
      <c r="C41" s="301" t="s">
        <v>160</v>
      </c>
    </row>
    <row r="42" spans="1:3" ht="50.25" customHeight="1">
      <c r="A42" s="302" t="s">
        <v>577</v>
      </c>
      <c r="B42" s="295" t="s">
        <v>146</v>
      </c>
      <c r="C42" s="296" t="s">
        <v>147</v>
      </c>
    </row>
    <row r="43" spans="1:3" ht="48.75" customHeight="1">
      <c r="A43" s="309" t="s">
        <v>405</v>
      </c>
      <c r="B43" s="295"/>
      <c r="C43" s="301" t="s">
        <v>161</v>
      </c>
    </row>
    <row r="44" spans="1:3" ht="47.25" customHeight="1">
      <c r="A44" s="302" t="s">
        <v>405</v>
      </c>
      <c r="B44" s="295" t="s">
        <v>146</v>
      </c>
      <c r="C44" s="296" t="s">
        <v>147</v>
      </c>
    </row>
    <row r="45" spans="1:3" ht="39" customHeight="1">
      <c r="A45" s="309" t="s">
        <v>406</v>
      </c>
      <c r="B45" s="295"/>
      <c r="C45" s="301" t="s">
        <v>162</v>
      </c>
    </row>
    <row r="46" spans="1:3" ht="47.25" customHeight="1">
      <c r="A46" s="302" t="s">
        <v>406</v>
      </c>
      <c r="B46" s="295" t="s">
        <v>146</v>
      </c>
      <c r="C46" s="296" t="s">
        <v>147</v>
      </c>
    </row>
    <row r="47" spans="1:3" ht="63" customHeight="1">
      <c r="A47" s="302" t="s">
        <v>406</v>
      </c>
      <c r="B47" s="295" t="s">
        <v>163</v>
      </c>
      <c r="C47" s="296" t="s">
        <v>164</v>
      </c>
    </row>
    <row r="48" spans="1:3" ht="63" customHeight="1">
      <c r="A48" s="302" t="s">
        <v>406</v>
      </c>
      <c r="B48" s="295" t="s">
        <v>165</v>
      </c>
      <c r="C48" s="296" t="s">
        <v>166</v>
      </c>
    </row>
    <row r="49" spans="1:3" ht="39" customHeight="1">
      <c r="A49" s="302" t="s">
        <v>406</v>
      </c>
      <c r="B49" s="295" t="s">
        <v>167</v>
      </c>
      <c r="C49" s="296" t="s">
        <v>168</v>
      </c>
    </row>
    <row r="50" spans="1:3" ht="79.5" customHeight="1">
      <c r="A50" s="309" t="s">
        <v>169</v>
      </c>
      <c r="B50" s="295"/>
      <c r="C50" s="301" t="s">
        <v>170</v>
      </c>
    </row>
    <row r="51" spans="1:3" ht="52.5" customHeight="1">
      <c r="A51" s="302" t="s">
        <v>169</v>
      </c>
      <c r="B51" s="295" t="s">
        <v>123</v>
      </c>
      <c r="C51" s="296" t="s">
        <v>124</v>
      </c>
    </row>
    <row r="52" spans="1:3" ht="77.25" customHeight="1">
      <c r="A52" s="302" t="s">
        <v>169</v>
      </c>
      <c r="B52" s="295" t="s">
        <v>121</v>
      </c>
      <c r="C52" s="296" t="s">
        <v>171</v>
      </c>
    </row>
    <row r="53" spans="1:3" ht="35.25" customHeight="1">
      <c r="A53" s="302" t="s">
        <v>169</v>
      </c>
      <c r="B53" s="295" t="s">
        <v>131</v>
      </c>
      <c r="C53" s="308" t="s">
        <v>132</v>
      </c>
    </row>
    <row r="54" spans="1:3" ht="15.75">
      <c r="A54" s="281"/>
      <c r="B54" s="281"/>
      <c r="C54" s="281"/>
    </row>
    <row r="55" spans="1:3" ht="21" customHeight="1">
      <c r="A55" s="312" t="s">
        <v>172</v>
      </c>
      <c r="B55" s="313"/>
      <c r="C55" s="313"/>
    </row>
    <row r="56" spans="1:3" ht="18" customHeight="1">
      <c r="A56" s="312" t="s">
        <v>173</v>
      </c>
      <c r="B56" s="313"/>
      <c r="C56" s="313"/>
    </row>
    <row r="57" spans="1:3" ht="20.25" customHeight="1">
      <c r="A57" s="312" t="s">
        <v>174</v>
      </c>
      <c r="B57" s="313"/>
      <c r="C57" s="313"/>
    </row>
    <row r="58" spans="1:3" ht="12.75">
      <c r="A58" s="314"/>
      <c r="B58" s="314"/>
      <c r="C58" s="314"/>
    </row>
  </sheetData>
  <sheetProtection/>
  <mergeCells count="6">
    <mergeCell ref="A56:C56"/>
    <mergeCell ref="A57:C57"/>
    <mergeCell ref="A4:C4"/>
    <mergeCell ref="A5:B5"/>
    <mergeCell ref="C5:C6"/>
    <mergeCell ref="A55:C55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0" r:id="rId1"/>
  <headerFooter alignWithMargins="0">
    <oddHeader>&amp;C&amp;P</oddHeader>
    <oddFooter>&amp;C&amp;"Times New Roman,обычный"&amp;13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8.25390625" style="0" customWidth="1"/>
    <col min="2" max="2" width="25.75390625" style="0" customWidth="1"/>
    <col min="3" max="3" width="56.625" style="0" customWidth="1"/>
  </cols>
  <sheetData>
    <row r="1" spans="1:3" ht="18" customHeight="1">
      <c r="A1" s="281"/>
      <c r="B1" s="281"/>
      <c r="C1" s="315" t="s">
        <v>293</v>
      </c>
    </row>
    <row r="2" spans="1:3" ht="32.25" customHeight="1">
      <c r="A2" s="281"/>
      <c r="B2" s="281"/>
      <c r="C2" s="316" t="s">
        <v>497</v>
      </c>
    </row>
    <row r="3" spans="1:3" ht="15.75">
      <c r="A3" s="281"/>
      <c r="B3" s="281"/>
      <c r="C3" s="316" t="s">
        <v>893</v>
      </c>
    </row>
    <row r="4" spans="1:3" ht="71.25" customHeight="1">
      <c r="A4" s="317" t="s">
        <v>180</v>
      </c>
      <c r="B4" s="317"/>
      <c r="C4" s="317"/>
    </row>
    <row r="5" spans="1:3" ht="39.75" customHeight="1">
      <c r="A5" s="285" t="s">
        <v>181</v>
      </c>
      <c r="B5" s="286"/>
      <c r="C5" s="287" t="s">
        <v>182</v>
      </c>
    </row>
    <row r="6" spans="1:3" ht="51.75" customHeight="1">
      <c r="A6" s="318" t="s">
        <v>183</v>
      </c>
      <c r="B6" s="318" t="s">
        <v>184</v>
      </c>
      <c r="C6" s="289"/>
    </row>
    <row r="7" spans="1:3" ht="14.25" customHeight="1">
      <c r="A7" s="290">
        <v>1</v>
      </c>
      <c r="B7" s="290">
        <v>2</v>
      </c>
      <c r="C7" s="290">
        <v>3</v>
      </c>
    </row>
    <row r="8" spans="1:3" ht="65.25" customHeight="1">
      <c r="A8" s="319" t="s">
        <v>185</v>
      </c>
      <c r="B8" s="320"/>
      <c r="C8" s="321" t="s">
        <v>186</v>
      </c>
    </row>
    <row r="9" spans="1:3" ht="98.25" customHeight="1">
      <c r="A9" s="322" t="s">
        <v>185</v>
      </c>
      <c r="B9" s="295" t="s">
        <v>187</v>
      </c>
      <c r="C9" s="323" t="s">
        <v>188</v>
      </c>
    </row>
    <row r="10" spans="1:3" ht="52.5" customHeight="1">
      <c r="A10" s="322" t="s">
        <v>185</v>
      </c>
      <c r="B10" s="295" t="s">
        <v>189</v>
      </c>
      <c r="C10" s="296" t="s">
        <v>126</v>
      </c>
    </row>
    <row r="11" spans="1:3" ht="35.25" customHeight="1">
      <c r="A11" s="319" t="s">
        <v>190</v>
      </c>
      <c r="B11" s="295"/>
      <c r="C11" s="307" t="s">
        <v>191</v>
      </c>
    </row>
    <row r="12" spans="1:3" ht="35.25" customHeight="1">
      <c r="A12" s="322" t="s">
        <v>190</v>
      </c>
      <c r="B12" s="324" t="s">
        <v>192</v>
      </c>
      <c r="C12" s="296" t="s">
        <v>965</v>
      </c>
    </row>
    <row r="13" spans="1:3" ht="35.25" customHeight="1">
      <c r="A13" s="322" t="s">
        <v>190</v>
      </c>
      <c r="B13" s="324" t="s">
        <v>193</v>
      </c>
      <c r="C13" s="296" t="s">
        <v>967</v>
      </c>
    </row>
    <row r="14" spans="1:3" ht="35.25" customHeight="1">
      <c r="A14" s="322" t="s">
        <v>190</v>
      </c>
      <c r="B14" s="324" t="s">
        <v>194</v>
      </c>
      <c r="C14" s="296" t="s">
        <v>969</v>
      </c>
    </row>
    <row r="15" spans="1:3" ht="35.25" customHeight="1">
      <c r="A15" s="322" t="s">
        <v>190</v>
      </c>
      <c r="B15" s="324" t="s">
        <v>195</v>
      </c>
      <c r="C15" s="296" t="s">
        <v>971</v>
      </c>
    </row>
    <row r="16" spans="1:3" ht="35.25" customHeight="1">
      <c r="A16" s="322" t="s">
        <v>190</v>
      </c>
      <c r="B16" s="324" t="s">
        <v>196</v>
      </c>
      <c r="C16" s="296" t="s">
        <v>973</v>
      </c>
    </row>
    <row r="17" spans="1:3" ht="48" customHeight="1">
      <c r="A17" s="322" t="s">
        <v>190</v>
      </c>
      <c r="B17" s="295" t="s">
        <v>197</v>
      </c>
      <c r="C17" s="325" t="s">
        <v>198</v>
      </c>
    </row>
    <row r="18" spans="1:3" ht="36" customHeight="1">
      <c r="A18" s="322" t="s">
        <v>190</v>
      </c>
      <c r="B18" s="326" t="s">
        <v>199</v>
      </c>
      <c r="C18" s="297" t="s">
        <v>200</v>
      </c>
    </row>
    <row r="19" spans="1:3" ht="49.5" customHeight="1">
      <c r="A19" s="322" t="s">
        <v>190</v>
      </c>
      <c r="B19" s="295" t="s">
        <v>201</v>
      </c>
      <c r="C19" s="296" t="s">
        <v>126</v>
      </c>
    </row>
    <row r="20" spans="1:3" ht="36" customHeight="1">
      <c r="A20" s="319" t="s">
        <v>202</v>
      </c>
      <c r="B20" s="295"/>
      <c r="C20" s="307" t="s">
        <v>203</v>
      </c>
    </row>
    <row r="21" spans="1:3" ht="46.5" customHeight="1">
      <c r="A21" s="322" t="s">
        <v>202</v>
      </c>
      <c r="B21" s="295" t="s">
        <v>201</v>
      </c>
      <c r="C21" s="296" t="s">
        <v>126</v>
      </c>
    </row>
    <row r="22" spans="1:3" ht="18" customHeight="1">
      <c r="A22" s="327" t="s">
        <v>204</v>
      </c>
      <c r="B22" s="328"/>
      <c r="C22" s="329" t="s">
        <v>205</v>
      </c>
    </row>
    <row r="23" spans="1:3" ht="47.25" customHeight="1">
      <c r="A23" s="322" t="s">
        <v>204</v>
      </c>
      <c r="B23" s="295" t="s">
        <v>206</v>
      </c>
      <c r="C23" s="325" t="s">
        <v>207</v>
      </c>
    </row>
    <row r="24" spans="1:3" ht="30.75" customHeight="1">
      <c r="A24" s="319" t="s">
        <v>208</v>
      </c>
      <c r="B24" s="295"/>
      <c r="C24" s="321" t="s">
        <v>209</v>
      </c>
    </row>
    <row r="25" spans="1:3" ht="45.75" customHeight="1">
      <c r="A25" s="322" t="s">
        <v>208</v>
      </c>
      <c r="B25" s="295" t="s">
        <v>210</v>
      </c>
      <c r="C25" s="325" t="s">
        <v>207</v>
      </c>
    </row>
    <row r="26" spans="1:3" ht="47.25" customHeight="1">
      <c r="A26" s="322" t="s">
        <v>208</v>
      </c>
      <c r="B26" s="295" t="s">
        <v>201</v>
      </c>
      <c r="C26" s="296" t="s">
        <v>126</v>
      </c>
    </row>
    <row r="27" spans="1:3" ht="47.25" customHeight="1">
      <c r="A27" s="319" t="s">
        <v>211</v>
      </c>
      <c r="B27" s="295"/>
      <c r="C27" s="307" t="s">
        <v>212</v>
      </c>
    </row>
    <row r="28" spans="1:3" ht="51.75" customHeight="1">
      <c r="A28" s="322" t="s">
        <v>211</v>
      </c>
      <c r="B28" s="295" t="s">
        <v>201</v>
      </c>
      <c r="C28" s="296" t="s">
        <v>126</v>
      </c>
    </row>
    <row r="29" spans="1:3" ht="34.5" customHeight="1">
      <c r="A29" s="319" t="s">
        <v>213</v>
      </c>
      <c r="B29" s="295"/>
      <c r="C29" s="307" t="s">
        <v>214</v>
      </c>
    </row>
    <row r="30" spans="1:3" ht="48.75" customHeight="1">
      <c r="A30" s="322" t="s">
        <v>213</v>
      </c>
      <c r="B30" s="295" t="s">
        <v>201</v>
      </c>
      <c r="C30" s="296" t="s">
        <v>126</v>
      </c>
    </row>
    <row r="31" spans="1:3" ht="32.25" customHeight="1">
      <c r="A31" s="322" t="s">
        <v>213</v>
      </c>
      <c r="B31" s="295" t="s">
        <v>215</v>
      </c>
      <c r="C31" s="296" t="s">
        <v>216</v>
      </c>
    </row>
    <row r="32" spans="1:3" ht="33.75" customHeight="1">
      <c r="A32" s="319" t="s">
        <v>217</v>
      </c>
      <c r="B32" s="320"/>
      <c r="C32" s="330" t="s">
        <v>218</v>
      </c>
    </row>
    <row r="33" spans="1:3" ht="47.25">
      <c r="A33" s="322" t="s">
        <v>217</v>
      </c>
      <c r="B33" s="295" t="s">
        <v>201</v>
      </c>
      <c r="C33" s="296" t="s">
        <v>126</v>
      </c>
    </row>
    <row r="34" spans="1:3" ht="31.5">
      <c r="A34" s="319" t="s">
        <v>219</v>
      </c>
      <c r="B34" s="295"/>
      <c r="C34" s="307" t="s">
        <v>220</v>
      </c>
    </row>
    <row r="35" spans="1:3" ht="47.25" customHeight="1">
      <c r="A35" s="322" t="s">
        <v>219</v>
      </c>
      <c r="B35" s="295" t="s">
        <v>201</v>
      </c>
      <c r="C35" s="296" t="s">
        <v>126</v>
      </c>
    </row>
    <row r="36" spans="1:3" ht="47.25">
      <c r="A36" s="319" t="s">
        <v>221</v>
      </c>
      <c r="B36" s="295"/>
      <c r="C36" s="307" t="s">
        <v>222</v>
      </c>
    </row>
    <row r="37" spans="1:5" ht="63" customHeight="1">
      <c r="A37" s="322" t="s">
        <v>221</v>
      </c>
      <c r="B37" s="326" t="s">
        <v>223</v>
      </c>
      <c r="C37" s="297" t="s">
        <v>224</v>
      </c>
      <c r="D37" s="331"/>
      <c r="E37" s="331"/>
    </row>
    <row r="38" spans="1:5" ht="24.75" customHeight="1">
      <c r="A38" s="327" t="s">
        <v>225</v>
      </c>
      <c r="B38" s="332"/>
      <c r="C38" s="330" t="s">
        <v>226</v>
      </c>
      <c r="D38" s="331"/>
      <c r="E38" s="331"/>
    </row>
    <row r="39" spans="1:5" ht="48" customHeight="1">
      <c r="A39" s="322" t="s">
        <v>225</v>
      </c>
      <c r="B39" s="295" t="s">
        <v>201</v>
      </c>
      <c r="C39" s="296" t="s">
        <v>126</v>
      </c>
      <c r="D39" s="331"/>
      <c r="E39" s="331"/>
    </row>
    <row r="40" spans="1:3" ht="15.75">
      <c r="A40" s="319" t="s">
        <v>227</v>
      </c>
      <c r="B40" s="320"/>
      <c r="C40" s="321" t="s">
        <v>228</v>
      </c>
    </row>
    <row r="41" spans="1:3" ht="66" customHeight="1">
      <c r="A41" s="322" t="s">
        <v>227</v>
      </c>
      <c r="B41" s="295" t="s">
        <v>229</v>
      </c>
      <c r="C41" s="308" t="s">
        <v>230</v>
      </c>
    </row>
    <row r="42" spans="1:3" ht="47.25">
      <c r="A42" s="319" t="s">
        <v>231</v>
      </c>
      <c r="B42" s="320"/>
      <c r="C42" s="333" t="s">
        <v>232</v>
      </c>
    </row>
    <row r="43" spans="1:3" ht="46.5" customHeight="1">
      <c r="A43" s="322" t="s">
        <v>231</v>
      </c>
      <c r="B43" s="295" t="s">
        <v>201</v>
      </c>
      <c r="C43" s="296" t="s">
        <v>126</v>
      </c>
    </row>
    <row r="44" spans="1:3" ht="15.75">
      <c r="A44" s="327" t="s">
        <v>233</v>
      </c>
      <c r="B44" s="334"/>
      <c r="C44" s="329" t="s">
        <v>234</v>
      </c>
    </row>
    <row r="45" spans="1:3" ht="21" customHeight="1">
      <c r="A45" s="322" t="s">
        <v>233</v>
      </c>
      <c r="B45" s="295" t="s">
        <v>235</v>
      </c>
      <c r="C45" s="325" t="s">
        <v>236</v>
      </c>
    </row>
    <row r="46" spans="1:3" ht="31.5">
      <c r="A46" s="322" t="s">
        <v>233</v>
      </c>
      <c r="B46" s="295" t="s">
        <v>237</v>
      </c>
      <c r="C46" s="325" t="s">
        <v>238</v>
      </c>
    </row>
    <row r="47" spans="1:3" ht="47.25">
      <c r="A47" s="322" t="s">
        <v>233</v>
      </c>
      <c r="B47" s="295" t="s">
        <v>239</v>
      </c>
      <c r="C47" s="325" t="s">
        <v>240</v>
      </c>
    </row>
    <row r="48" spans="1:3" ht="15.75">
      <c r="A48" s="322" t="s">
        <v>233</v>
      </c>
      <c r="B48" s="295" t="s">
        <v>241</v>
      </c>
      <c r="C48" s="325" t="s">
        <v>242</v>
      </c>
    </row>
    <row r="49" spans="1:3" ht="30.75" customHeight="1">
      <c r="A49" s="322" t="s">
        <v>233</v>
      </c>
      <c r="B49" s="295" t="s">
        <v>243</v>
      </c>
      <c r="C49" s="325" t="s">
        <v>244</v>
      </c>
    </row>
    <row r="50" spans="1:3" ht="47.25">
      <c r="A50" s="322" t="s">
        <v>233</v>
      </c>
      <c r="B50" s="295" t="s">
        <v>245</v>
      </c>
      <c r="C50" s="308" t="s">
        <v>246</v>
      </c>
    </row>
    <row r="51" spans="1:3" ht="66.75" customHeight="1">
      <c r="A51" s="322" t="s">
        <v>233</v>
      </c>
      <c r="B51" s="295" t="s">
        <v>247</v>
      </c>
      <c r="C51" s="308" t="s">
        <v>248</v>
      </c>
    </row>
    <row r="52" spans="1:5" ht="66.75" customHeight="1">
      <c r="A52" s="322" t="s">
        <v>233</v>
      </c>
      <c r="B52" s="326" t="s">
        <v>249</v>
      </c>
      <c r="C52" s="308" t="s">
        <v>250</v>
      </c>
      <c r="D52" s="335"/>
      <c r="E52" s="335"/>
    </row>
    <row r="53" spans="1:5" ht="64.5" customHeight="1">
      <c r="A53" s="322" t="s">
        <v>233</v>
      </c>
      <c r="B53" s="326" t="s">
        <v>251</v>
      </c>
      <c r="C53" s="297" t="s">
        <v>252</v>
      </c>
      <c r="D53" s="331"/>
      <c r="E53" s="331"/>
    </row>
    <row r="54" spans="1:5" ht="48.75" customHeight="1">
      <c r="A54" s="322" t="s">
        <v>233</v>
      </c>
      <c r="B54" s="326" t="s">
        <v>253</v>
      </c>
      <c r="C54" s="297" t="s">
        <v>254</v>
      </c>
      <c r="D54" s="331"/>
      <c r="E54" s="331"/>
    </row>
    <row r="55" spans="1:3" ht="15.75">
      <c r="A55" s="322" t="s">
        <v>233</v>
      </c>
      <c r="B55" s="326" t="s">
        <v>255</v>
      </c>
      <c r="C55" s="297" t="s">
        <v>256</v>
      </c>
    </row>
    <row r="56" spans="1:3" ht="48.75" customHeight="1">
      <c r="A56" s="322" t="s">
        <v>233</v>
      </c>
      <c r="B56" s="326" t="s">
        <v>257</v>
      </c>
      <c r="C56" s="308" t="s">
        <v>258</v>
      </c>
    </row>
    <row r="57" spans="1:3" ht="36" customHeight="1">
      <c r="A57" s="322" t="s">
        <v>233</v>
      </c>
      <c r="B57" s="326" t="s">
        <v>259</v>
      </c>
      <c r="C57" s="308" t="s">
        <v>260</v>
      </c>
    </row>
    <row r="58" spans="1:3" ht="35.25" customHeight="1">
      <c r="A58" s="322" t="s">
        <v>233</v>
      </c>
      <c r="B58" s="326" t="s">
        <v>261</v>
      </c>
      <c r="C58" s="308" t="s">
        <v>262</v>
      </c>
    </row>
    <row r="59" spans="1:5" ht="99" customHeight="1">
      <c r="A59" s="322" t="s">
        <v>233</v>
      </c>
      <c r="B59" s="326" t="s">
        <v>263</v>
      </c>
      <c r="C59" s="297" t="s">
        <v>264</v>
      </c>
      <c r="D59" s="331"/>
      <c r="E59" s="331"/>
    </row>
    <row r="60" spans="1:5" ht="67.5" customHeight="1">
      <c r="A60" s="322" t="s">
        <v>233</v>
      </c>
      <c r="B60" s="326" t="s">
        <v>265</v>
      </c>
      <c r="C60" s="297" t="s">
        <v>266</v>
      </c>
      <c r="D60" s="331"/>
      <c r="E60" s="331"/>
    </row>
    <row r="61" spans="1:5" ht="81" customHeight="1">
      <c r="A61" s="322" t="s">
        <v>233</v>
      </c>
      <c r="B61" s="326" t="s">
        <v>267</v>
      </c>
      <c r="C61" s="336" t="s">
        <v>995</v>
      </c>
      <c r="D61" s="331"/>
      <c r="E61" s="331"/>
    </row>
    <row r="62" spans="1:3" ht="47.25" customHeight="1">
      <c r="A62" s="322" t="s">
        <v>233</v>
      </c>
      <c r="B62" s="295" t="s">
        <v>201</v>
      </c>
      <c r="C62" s="296" t="s">
        <v>126</v>
      </c>
    </row>
    <row r="63" spans="1:3" ht="23.25" customHeight="1">
      <c r="A63" s="327" t="s">
        <v>268</v>
      </c>
      <c r="B63" s="328"/>
      <c r="C63" s="329" t="s">
        <v>269</v>
      </c>
    </row>
    <row r="64" spans="1:3" ht="91.5" customHeight="1">
      <c r="A64" s="322" t="s">
        <v>268</v>
      </c>
      <c r="B64" s="295" t="s">
        <v>270</v>
      </c>
      <c r="C64" s="325" t="s">
        <v>271</v>
      </c>
    </row>
    <row r="65" spans="1:3" ht="31.5">
      <c r="A65" s="319" t="s">
        <v>272</v>
      </c>
      <c r="B65" s="298"/>
      <c r="C65" s="321" t="s">
        <v>273</v>
      </c>
    </row>
    <row r="66" spans="1:3" ht="95.25" customHeight="1">
      <c r="A66" s="322" t="s">
        <v>272</v>
      </c>
      <c r="B66" s="295" t="s">
        <v>270</v>
      </c>
      <c r="C66" s="325" t="s">
        <v>271</v>
      </c>
    </row>
    <row r="67" spans="1:3" ht="69" customHeight="1">
      <c r="A67" s="322" t="s">
        <v>272</v>
      </c>
      <c r="B67" s="326" t="s">
        <v>223</v>
      </c>
      <c r="C67" s="297" t="s">
        <v>4</v>
      </c>
    </row>
    <row r="68" spans="1:5" ht="82.5" customHeight="1">
      <c r="A68" s="322" t="s">
        <v>272</v>
      </c>
      <c r="B68" s="326" t="s">
        <v>274</v>
      </c>
      <c r="C68" s="297" t="s">
        <v>275</v>
      </c>
      <c r="D68" s="331"/>
      <c r="E68" s="331"/>
    </row>
    <row r="69" spans="1:5" ht="34.5" customHeight="1">
      <c r="A69" s="322" t="s">
        <v>272</v>
      </c>
      <c r="B69" s="326" t="s">
        <v>276</v>
      </c>
      <c r="C69" s="297" t="s">
        <v>277</v>
      </c>
      <c r="D69" s="331"/>
      <c r="E69" s="331"/>
    </row>
    <row r="70" spans="1:3" ht="49.5" customHeight="1">
      <c r="A70" s="322" t="s">
        <v>272</v>
      </c>
      <c r="B70" s="295" t="s">
        <v>201</v>
      </c>
      <c r="C70" s="296" t="s">
        <v>126</v>
      </c>
    </row>
    <row r="71" spans="1:3" ht="19.5" customHeight="1">
      <c r="A71" s="327" t="s">
        <v>278</v>
      </c>
      <c r="B71" s="337"/>
      <c r="C71" s="329" t="s">
        <v>279</v>
      </c>
    </row>
    <row r="72" spans="1:3" ht="47.25">
      <c r="A72" s="322" t="s">
        <v>278</v>
      </c>
      <c r="B72" s="295" t="s">
        <v>280</v>
      </c>
      <c r="C72" s="296" t="s">
        <v>126</v>
      </c>
    </row>
    <row r="73" spans="1:3" ht="31.5">
      <c r="A73" s="319" t="s">
        <v>378</v>
      </c>
      <c r="B73" s="295"/>
      <c r="C73" s="307" t="s">
        <v>281</v>
      </c>
    </row>
    <row r="74" spans="1:3" ht="39.75" customHeight="1">
      <c r="A74" s="322" t="s">
        <v>378</v>
      </c>
      <c r="B74" s="295" t="s">
        <v>282</v>
      </c>
      <c r="C74" s="325" t="s">
        <v>283</v>
      </c>
    </row>
    <row r="75" spans="1:3" ht="15.75">
      <c r="A75" s="319" t="s">
        <v>719</v>
      </c>
      <c r="B75" s="295"/>
      <c r="C75" s="321" t="s">
        <v>284</v>
      </c>
    </row>
    <row r="76" spans="1:5" ht="65.25" customHeight="1">
      <c r="A76" s="322" t="s">
        <v>719</v>
      </c>
      <c r="B76" s="326" t="s">
        <v>285</v>
      </c>
      <c r="C76" s="297" t="s">
        <v>286</v>
      </c>
      <c r="D76" s="331"/>
      <c r="E76" s="331"/>
    </row>
    <row r="77" spans="1:3" ht="15.75">
      <c r="A77" s="319" t="s">
        <v>287</v>
      </c>
      <c r="B77" s="295"/>
      <c r="C77" s="307" t="s">
        <v>288</v>
      </c>
    </row>
    <row r="78" spans="1:3" ht="47.25">
      <c r="A78" s="322" t="s">
        <v>287</v>
      </c>
      <c r="B78" s="295" t="s">
        <v>201</v>
      </c>
      <c r="C78" s="296" t="s">
        <v>126</v>
      </c>
    </row>
    <row r="79" spans="1:3" ht="31.5">
      <c r="A79" s="319" t="s">
        <v>289</v>
      </c>
      <c r="B79" s="295"/>
      <c r="C79" s="321" t="s">
        <v>290</v>
      </c>
    </row>
    <row r="80" spans="1:3" ht="34.5" customHeight="1">
      <c r="A80" s="322" t="s">
        <v>289</v>
      </c>
      <c r="B80" s="326" t="s">
        <v>199</v>
      </c>
      <c r="C80" s="297" t="s">
        <v>200</v>
      </c>
    </row>
    <row r="81" spans="1:3" ht="52.5" customHeight="1">
      <c r="A81" s="319" t="s">
        <v>291</v>
      </c>
      <c r="B81" s="326"/>
      <c r="C81" s="338" t="s">
        <v>292</v>
      </c>
    </row>
    <row r="82" spans="1:3" ht="56.25" customHeight="1">
      <c r="A82" s="322" t="s">
        <v>291</v>
      </c>
      <c r="B82" s="295" t="s">
        <v>210</v>
      </c>
      <c r="C82" s="325" t="s">
        <v>207</v>
      </c>
    </row>
    <row r="83" spans="1:3" ht="34.5" customHeight="1">
      <c r="A83" s="339"/>
      <c r="B83" s="340"/>
      <c r="C83" s="341"/>
    </row>
    <row r="84" spans="1:3" ht="15.75">
      <c r="A84" s="342"/>
      <c r="B84" s="343"/>
      <c r="C84" s="344"/>
    </row>
    <row r="85" spans="1:3" ht="15.75">
      <c r="A85" s="342"/>
      <c r="B85" s="343"/>
      <c r="C85" s="344"/>
    </row>
    <row r="86" spans="1:3" ht="15.75">
      <c r="A86" s="345"/>
      <c r="B86" s="343"/>
      <c r="C86" s="344"/>
    </row>
    <row r="87" spans="1:3" ht="15.75">
      <c r="A87" s="345"/>
      <c r="B87" s="343"/>
      <c r="C87" s="344"/>
    </row>
    <row r="88" spans="1:3" ht="15.75">
      <c r="A88" s="346"/>
      <c r="B88" s="343"/>
      <c r="C88" s="344"/>
    </row>
  </sheetData>
  <sheetProtection/>
  <mergeCells count="3">
    <mergeCell ref="A4:C4"/>
    <mergeCell ref="A5:B5"/>
    <mergeCell ref="C5:C6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0.2421875" style="0" customWidth="1"/>
    <col min="3" max="3" width="85.00390625" style="0" customWidth="1"/>
    <col min="4" max="4" width="14.375" style="349" customWidth="1"/>
    <col min="5" max="5" width="9.625" style="0" bestFit="1" customWidth="1"/>
  </cols>
  <sheetData>
    <row r="1" spans="2:4" ht="16.5">
      <c r="B1" s="347"/>
      <c r="C1" s="348" t="s">
        <v>294</v>
      </c>
      <c r="D1" s="348"/>
    </row>
    <row r="2" spans="2:4" ht="31.5" customHeight="1">
      <c r="B2" s="349"/>
      <c r="C2" s="350" t="s">
        <v>295</v>
      </c>
      <c r="D2" s="350"/>
    </row>
    <row r="3" spans="2:4" ht="15.75">
      <c r="B3" s="349"/>
      <c r="C3" s="350" t="s">
        <v>296</v>
      </c>
      <c r="D3" s="351"/>
    </row>
    <row r="4" spans="2:3" ht="12.75">
      <c r="B4" s="349"/>
      <c r="C4" s="352"/>
    </row>
    <row r="5" spans="2:4" ht="14.25" customHeight="1">
      <c r="B5" s="353" t="s">
        <v>297</v>
      </c>
      <c r="C5" s="353"/>
      <c r="D5" s="353"/>
    </row>
    <row r="6" spans="2:4" ht="15.75">
      <c r="B6" s="354"/>
      <c r="C6" s="355" t="s">
        <v>298</v>
      </c>
      <c r="D6" s="356"/>
    </row>
    <row r="7" spans="1:4" ht="15.75">
      <c r="A7" s="357"/>
      <c r="B7" s="353" t="s">
        <v>299</v>
      </c>
      <c r="C7" s="353"/>
      <c r="D7" s="353"/>
    </row>
    <row r="8" spans="1:4" ht="16.5">
      <c r="A8" s="357"/>
      <c r="C8" s="358"/>
      <c r="D8" s="17" t="s">
        <v>66</v>
      </c>
    </row>
    <row r="9" spans="2:4" ht="30" customHeight="1">
      <c r="B9" s="359" t="s">
        <v>300</v>
      </c>
      <c r="C9" s="359" t="s">
        <v>301</v>
      </c>
      <c r="D9" s="359" t="s">
        <v>302</v>
      </c>
    </row>
    <row r="10" spans="2:4" ht="17.25" customHeight="1">
      <c r="B10" s="360"/>
      <c r="C10" s="361" t="s">
        <v>303</v>
      </c>
      <c r="D10" s="362"/>
    </row>
    <row r="11" spans="2:4" ht="31.5" customHeight="1">
      <c r="B11" s="363" t="s">
        <v>304</v>
      </c>
      <c r="C11" s="364" t="s">
        <v>305</v>
      </c>
      <c r="D11" s="365">
        <v>2500</v>
      </c>
    </row>
    <row r="12" spans="2:4" ht="30" customHeight="1">
      <c r="B12" s="363" t="s">
        <v>306</v>
      </c>
      <c r="C12" s="366" t="s">
        <v>702</v>
      </c>
      <c r="D12" s="365">
        <v>515</v>
      </c>
    </row>
    <row r="13" spans="2:4" ht="29.25" customHeight="1">
      <c r="B13" s="367" t="s">
        <v>307</v>
      </c>
      <c r="C13" s="368" t="s">
        <v>570</v>
      </c>
      <c r="D13" s="365">
        <v>128.2</v>
      </c>
    </row>
    <row r="14" spans="2:4" ht="16.5" customHeight="1">
      <c r="B14" s="367" t="s">
        <v>308</v>
      </c>
      <c r="C14" s="369" t="s">
        <v>874</v>
      </c>
      <c r="D14" s="365">
        <v>7448.2</v>
      </c>
    </row>
    <row r="15" spans="2:4" ht="33" customHeight="1">
      <c r="B15" s="367" t="s">
        <v>309</v>
      </c>
      <c r="C15" s="369" t="s">
        <v>699</v>
      </c>
      <c r="D15" s="365">
        <v>3500</v>
      </c>
    </row>
    <row r="16" spans="2:4" ht="28.5" customHeight="1">
      <c r="B16" s="367" t="s">
        <v>310</v>
      </c>
      <c r="C16" s="364" t="s">
        <v>311</v>
      </c>
      <c r="D16" s="365">
        <v>540</v>
      </c>
    </row>
    <row r="17" spans="2:4" ht="16.5" customHeight="1">
      <c r="B17" s="367" t="s">
        <v>312</v>
      </c>
      <c r="C17" s="369" t="s">
        <v>637</v>
      </c>
      <c r="D17" s="365">
        <f>D19</f>
        <v>7566.7</v>
      </c>
    </row>
    <row r="18" spans="2:4" ht="12.75" customHeight="1">
      <c r="B18" s="367"/>
      <c r="C18" s="370" t="s">
        <v>313</v>
      </c>
      <c r="D18" s="365"/>
    </row>
    <row r="19" spans="2:4" ht="18" customHeight="1">
      <c r="B19" s="367"/>
      <c r="C19" s="371" t="s">
        <v>790</v>
      </c>
      <c r="D19" s="365">
        <v>7566.7</v>
      </c>
    </row>
    <row r="20" spans="2:4" ht="18" customHeight="1">
      <c r="B20" s="367" t="s">
        <v>314</v>
      </c>
      <c r="C20" s="369" t="s">
        <v>697</v>
      </c>
      <c r="D20" s="365">
        <v>1000</v>
      </c>
    </row>
    <row r="21" spans="2:4" ht="32.25" customHeight="1">
      <c r="B21" s="367" t="s">
        <v>315</v>
      </c>
      <c r="C21" s="369" t="s">
        <v>704</v>
      </c>
      <c r="D21" s="365">
        <f>D23+D24</f>
        <v>25001</v>
      </c>
    </row>
    <row r="22" spans="2:4" ht="12.75" customHeight="1">
      <c r="B22" s="367"/>
      <c r="C22" s="370" t="s">
        <v>313</v>
      </c>
      <c r="D22" s="365"/>
    </row>
    <row r="23" spans="2:4" ht="30.75" customHeight="1">
      <c r="B23" s="367"/>
      <c r="C23" s="369" t="s">
        <v>828</v>
      </c>
      <c r="D23" s="365">
        <v>24083.7</v>
      </c>
    </row>
    <row r="24" spans="2:4" ht="31.5" customHeight="1">
      <c r="B24" s="367"/>
      <c r="C24" s="369" t="s">
        <v>316</v>
      </c>
      <c r="D24" s="365">
        <v>917.3</v>
      </c>
    </row>
    <row r="25" spans="2:4" ht="15.75">
      <c r="B25" s="360"/>
      <c r="C25" s="372" t="s">
        <v>317</v>
      </c>
      <c r="D25" s="373">
        <f>D11+D12+D13+D14+D15+D16+D17+D20+D21</f>
        <v>48199.1</v>
      </c>
    </row>
    <row r="26" spans="2:4" ht="31.5">
      <c r="B26" s="360"/>
      <c r="C26" s="374" t="s">
        <v>318</v>
      </c>
      <c r="D26" s="373"/>
    </row>
    <row r="27" spans="2:4" ht="18" customHeight="1">
      <c r="B27" s="363" t="s">
        <v>319</v>
      </c>
      <c r="C27" s="368" t="s">
        <v>320</v>
      </c>
      <c r="D27" s="375">
        <v>21330.7</v>
      </c>
    </row>
    <row r="28" spans="2:5" ht="30">
      <c r="B28" s="363" t="s">
        <v>321</v>
      </c>
      <c r="C28" s="368" t="s">
        <v>322</v>
      </c>
      <c r="D28" s="375">
        <v>24759.2</v>
      </c>
      <c r="E28" s="376"/>
    </row>
    <row r="29" spans="2:4" ht="15">
      <c r="B29" s="363" t="s">
        <v>323</v>
      </c>
      <c r="C29" s="368" t="s">
        <v>324</v>
      </c>
      <c r="D29" s="365">
        <v>40</v>
      </c>
    </row>
    <row r="30" spans="2:4" ht="30">
      <c r="B30" s="363" t="s">
        <v>325</v>
      </c>
      <c r="C30" s="368" t="s">
        <v>722</v>
      </c>
      <c r="D30" s="365">
        <v>100</v>
      </c>
    </row>
    <row r="31" spans="2:4" ht="15">
      <c r="B31" s="363" t="s">
        <v>326</v>
      </c>
      <c r="C31" s="369" t="s">
        <v>327</v>
      </c>
      <c r="D31" s="365">
        <v>500</v>
      </c>
    </row>
    <row r="32" spans="2:4" ht="29.25" customHeight="1">
      <c r="B32" s="363" t="s">
        <v>328</v>
      </c>
      <c r="C32" s="377" t="s">
        <v>329</v>
      </c>
      <c r="D32" s="365">
        <v>360</v>
      </c>
    </row>
    <row r="33" spans="2:4" ht="15">
      <c r="B33" s="363" t="s">
        <v>330</v>
      </c>
      <c r="C33" s="378" t="s">
        <v>715</v>
      </c>
      <c r="D33" s="365">
        <v>50</v>
      </c>
    </row>
    <row r="34" spans="2:4" ht="15">
      <c r="B34" s="363" t="s">
        <v>331</v>
      </c>
      <c r="C34" s="369" t="s">
        <v>332</v>
      </c>
      <c r="D34" s="365">
        <v>23547.2</v>
      </c>
    </row>
    <row r="35" spans="2:4" ht="33.75" customHeight="1">
      <c r="B35" s="363" t="s">
        <v>333</v>
      </c>
      <c r="C35" s="364" t="s">
        <v>311</v>
      </c>
      <c r="D35" s="365">
        <v>2351.5</v>
      </c>
    </row>
    <row r="36" spans="2:4" ht="17.25" customHeight="1">
      <c r="B36" s="360"/>
      <c r="C36" s="372" t="s">
        <v>334</v>
      </c>
      <c r="D36" s="373">
        <f>SUM(D27:D35)</f>
        <v>73038.6</v>
      </c>
    </row>
    <row r="37" spans="2:4" ht="31.5">
      <c r="B37" s="379"/>
      <c r="C37" s="380" t="s">
        <v>335</v>
      </c>
      <c r="D37" s="373"/>
    </row>
    <row r="38" spans="2:4" ht="34.5" customHeight="1">
      <c r="B38" s="381" t="s">
        <v>336</v>
      </c>
      <c r="C38" s="382" t="s">
        <v>337</v>
      </c>
      <c r="D38" s="375">
        <f>D40</f>
        <v>8072.3</v>
      </c>
    </row>
    <row r="39" spans="2:4" ht="17.25" customHeight="1">
      <c r="B39" s="381"/>
      <c r="C39" s="383" t="s">
        <v>313</v>
      </c>
      <c r="D39" s="375"/>
    </row>
    <row r="40" spans="2:4" ht="16.5" customHeight="1">
      <c r="B40" s="381"/>
      <c r="C40" s="382" t="s">
        <v>828</v>
      </c>
      <c r="D40" s="375">
        <v>8072.3</v>
      </c>
    </row>
    <row r="41" spans="2:4" ht="39.75" customHeight="1">
      <c r="B41" s="384" t="s">
        <v>338</v>
      </c>
      <c r="C41" s="382" t="s">
        <v>339</v>
      </c>
      <c r="D41" s="375">
        <v>50</v>
      </c>
    </row>
    <row r="42" spans="2:4" ht="16.5">
      <c r="B42" s="379"/>
      <c r="C42" s="372" t="s">
        <v>340</v>
      </c>
      <c r="D42" s="373">
        <f>D38+D41</f>
        <v>8122.3</v>
      </c>
    </row>
    <row r="43" spans="2:4" ht="31.5">
      <c r="B43" s="360"/>
      <c r="C43" s="374" t="s">
        <v>341</v>
      </c>
      <c r="D43" s="385"/>
    </row>
    <row r="44" spans="2:4" ht="36" customHeight="1">
      <c r="B44" s="367" t="s">
        <v>342</v>
      </c>
      <c r="C44" s="366" t="s">
        <v>343</v>
      </c>
      <c r="D44" s="365">
        <v>200</v>
      </c>
    </row>
    <row r="45" spans="2:4" ht="32.25" customHeight="1">
      <c r="B45" s="367" t="s">
        <v>344</v>
      </c>
      <c r="C45" s="368" t="s">
        <v>345</v>
      </c>
      <c r="D45" s="365">
        <v>50</v>
      </c>
    </row>
    <row r="46" spans="2:4" ht="18" customHeight="1">
      <c r="B46" s="379"/>
      <c r="C46" s="372" t="s">
        <v>346</v>
      </c>
      <c r="D46" s="373">
        <f>D44+D45</f>
        <v>250</v>
      </c>
    </row>
    <row r="47" spans="2:4" ht="23.25" customHeight="1">
      <c r="B47" s="360"/>
      <c r="C47" s="386" t="s">
        <v>347</v>
      </c>
      <c r="D47" s="387"/>
    </row>
    <row r="48" spans="2:4" ht="15">
      <c r="B48" s="363" t="s">
        <v>348</v>
      </c>
      <c r="C48" s="388" t="s">
        <v>349</v>
      </c>
      <c r="D48" s="365">
        <f>SUM(D50:D59)</f>
        <v>17400.6</v>
      </c>
    </row>
    <row r="49" spans="2:4" ht="14.25" customHeight="1">
      <c r="B49" s="363"/>
      <c r="C49" s="388" t="s">
        <v>350</v>
      </c>
      <c r="D49" s="365"/>
    </row>
    <row r="50" spans="2:4" ht="17.25" customHeight="1">
      <c r="B50" s="363"/>
      <c r="C50" s="369" t="s">
        <v>781</v>
      </c>
      <c r="D50" s="389">
        <v>100</v>
      </c>
    </row>
    <row r="51" spans="2:4" ht="20.25" customHeight="1">
      <c r="B51" s="363"/>
      <c r="C51" s="390" t="s">
        <v>753</v>
      </c>
      <c r="D51" s="389">
        <v>2700</v>
      </c>
    </row>
    <row r="52" spans="2:4" ht="21" customHeight="1">
      <c r="B52" s="363"/>
      <c r="C52" s="390" t="s">
        <v>751</v>
      </c>
      <c r="D52" s="389">
        <v>1910</v>
      </c>
    </row>
    <row r="53" spans="2:4" ht="20.25" customHeight="1">
      <c r="B53" s="363"/>
      <c r="C53" s="390" t="s">
        <v>748</v>
      </c>
      <c r="D53" s="389">
        <v>400</v>
      </c>
    </row>
    <row r="54" spans="2:4" ht="15.75" customHeight="1">
      <c r="B54" s="363"/>
      <c r="C54" s="390" t="s">
        <v>871</v>
      </c>
      <c r="D54" s="389">
        <v>200</v>
      </c>
    </row>
    <row r="55" spans="2:4" ht="16.5" customHeight="1">
      <c r="B55" s="363"/>
      <c r="C55" s="390" t="s">
        <v>750</v>
      </c>
      <c r="D55" s="389">
        <v>500</v>
      </c>
    </row>
    <row r="56" spans="2:4" ht="16.5" customHeight="1">
      <c r="B56" s="363"/>
      <c r="C56" s="390" t="s">
        <v>749</v>
      </c>
      <c r="D56" s="389">
        <v>30</v>
      </c>
    </row>
    <row r="57" spans="2:4" ht="15.75" customHeight="1">
      <c r="B57" s="363"/>
      <c r="C57" s="390" t="s">
        <v>752</v>
      </c>
      <c r="D57" s="389">
        <v>980</v>
      </c>
    </row>
    <row r="58" spans="2:4" ht="18" customHeight="1">
      <c r="B58" s="363"/>
      <c r="C58" s="390" t="s">
        <v>839</v>
      </c>
      <c r="D58" s="389">
        <v>3980.6</v>
      </c>
    </row>
    <row r="59" spans="2:4" ht="31.5" customHeight="1">
      <c r="B59" s="363"/>
      <c r="C59" s="391" t="s">
        <v>791</v>
      </c>
      <c r="D59" s="389">
        <v>6600</v>
      </c>
    </row>
    <row r="60" spans="2:4" ht="34.5" customHeight="1">
      <c r="B60" s="392" t="s">
        <v>351</v>
      </c>
      <c r="C60" s="368" t="s">
        <v>352</v>
      </c>
      <c r="D60" s="365">
        <v>50</v>
      </c>
    </row>
    <row r="61" spans="2:4" ht="15">
      <c r="B61" s="363" t="s">
        <v>353</v>
      </c>
      <c r="C61" s="368" t="s">
        <v>324</v>
      </c>
      <c r="D61" s="365">
        <v>10</v>
      </c>
    </row>
    <row r="62" spans="2:4" ht="30">
      <c r="B62" s="363" t="s">
        <v>354</v>
      </c>
      <c r="C62" s="364" t="s">
        <v>311</v>
      </c>
      <c r="D62" s="365">
        <v>150</v>
      </c>
    </row>
    <row r="63" spans="2:4" ht="30">
      <c r="B63" s="392" t="s">
        <v>355</v>
      </c>
      <c r="C63" s="382" t="s">
        <v>337</v>
      </c>
      <c r="D63" s="365">
        <f>D65+D66</f>
        <v>6380</v>
      </c>
    </row>
    <row r="64" spans="2:4" ht="17.25" customHeight="1">
      <c r="B64" s="392"/>
      <c r="C64" s="383" t="s">
        <v>313</v>
      </c>
      <c r="D64" s="365"/>
    </row>
    <row r="65" spans="2:4" ht="29.25" customHeight="1">
      <c r="B65" s="392"/>
      <c r="C65" s="369" t="s">
        <v>828</v>
      </c>
      <c r="D65" s="365">
        <v>2500</v>
      </c>
    </row>
    <row r="66" spans="2:4" ht="32.25" customHeight="1">
      <c r="B66" s="392"/>
      <c r="C66" s="369" t="s">
        <v>873</v>
      </c>
      <c r="D66" s="365">
        <v>3880</v>
      </c>
    </row>
    <row r="67" spans="2:4" ht="33" customHeight="1">
      <c r="B67" s="392" t="s">
        <v>356</v>
      </c>
      <c r="C67" s="369" t="s">
        <v>596</v>
      </c>
      <c r="D67" s="365">
        <v>140</v>
      </c>
    </row>
    <row r="68" spans="2:4" ht="20.25" customHeight="1">
      <c r="B68" s="360"/>
      <c r="C68" s="372" t="s">
        <v>357</v>
      </c>
      <c r="D68" s="373">
        <f>D48+D60+D61+D62+D63+D67</f>
        <v>24130.6</v>
      </c>
    </row>
    <row r="69" spans="2:4" ht="31.5">
      <c r="B69" s="360"/>
      <c r="C69" s="393" t="s">
        <v>358</v>
      </c>
      <c r="D69" s="394"/>
    </row>
    <row r="70" spans="2:4" ht="22.5" customHeight="1">
      <c r="B70" s="363" t="s">
        <v>359</v>
      </c>
      <c r="C70" s="388" t="s">
        <v>360</v>
      </c>
      <c r="D70" s="365">
        <v>21371.6</v>
      </c>
    </row>
    <row r="71" spans="2:5" ht="15.75">
      <c r="B71" s="360"/>
      <c r="C71" s="372" t="s">
        <v>361</v>
      </c>
      <c r="D71" s="373">
        <f>D70</f>
        <v>21371.6</v>
      </c>
      <c r="E71" s="349"/>
    </row>
    <row r="72" spans="2:4" ht="31.5">
      <c r="B72" s="363"/>
      <c r="C72" s="395" t="s">
        <v>362</v>
      </c>
      <c r="D72" s="365"/>
    </row>
    <row r="73" spans="2:9" ht="31.5" customHeight="1">
      <c r="B73" s="363" t="s">
        <v>363</v>
      </c>
      <c r="C73" s="396" t="s">
        <v>364</v>
      </c>
      <c r="D73" s="365">
        <v>910</v>
      </c>
      <c r="E73" s="349"/>
      <c r="F73" s="349"/>
      <c r="G73" s="349"/>
      <c r="H73" s="349"/>
      <c r="I73" s="349"/>
    </row>
    <row r="74" spans="2:9" ht="18" customHeight="1">
      <c r="B74" s="360"/>
      <c r="C74" s="372" t="s">
        <v>365</v>
      </c>
      <c r="D74" s="373">
        <f>D73</f>
        <v>910</v>
      </c>
      <c r="F74" s="349"/>
      <c r="G74" s="349"/>
      <c r="H74" s="349"/>
      <c r="I74" s="349"/>
    </row>
    <row r="75" spans="2:4" ht="16.5">
      <c r="B75" s="379"/>
      <c r="C75" s="397" t="s">
        <v>366</v>
      </c>
      <c r="D75" s="398">
        <f>D25+D36+D42+D46+D68+D71+D74</f>
        <v>176022.2</v>
      </c>
    </row>
  </sheetData>
  <sheetProtection/>
  <mergeCells count="5">
    <mergeCell ref="B7:D7"/>
    <mergeCell ref="C1:D1"/>
    <mergeCell ref="C2:D2"/>
    <mergeCell ref="C3:D3"/>
    <mergeCell ref="B5:D5"/>
  </mergeCells>
  <printOptions horizontalCentered="1"/>
  <pageMargins left="0.3937007874015748" right="0.1968503937007874" top="0.7874015748031497" bottom="0.7874015748031497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47.625" style="0" customWidth="1"/>
    <col min="2" max="2" width="34.00390625" style="0" customWidth="1"/>
  </cols>
  <sheetData>
    <row r="1" ht="18" customHeight="1">
      <c r="B1" s="399" t="s">
        <v>376</v>
      </c>
    </row>
    <row r="2" ht="32.25" customHeight="1">
      <c r="B2" s="400" t="s">
        <v>497</v>
      </c>
    </row>
    <row r="3" ht="15">
      <c r="B3" s="401" t="s">
        <v>367</v>
      </c>
    </row>
    <row r="4" ht="12.75">
      <c r="B4" s="1"/>
    </row>
    <row r="8" spans="1:2" ht="15.75" customHeight="1">
      <c r="A8" s="402" t="s">
        <v>368</v>
      </c>
      <c r="B8" s="402"/>
    </row>
    <row r="9" spans="1:2" ht="15.75" customHeight="1">
      <c r="A9" s="403" t="s">
        <v>369</v>
      </c>
      <c r="B9" s="403"/>
    </row>
    <row r="10" spans="1:2" ht="15.75">
      <c r="A10" s="281"/>
      <c r="B10" s="281"/>
    </row>
    <row r="11" spans="1:2" ht="15.75">
      <c r="A11" s="281"/>
      <c r="B11" s="404" t="s">
        <v>464</v>
      </c>
    </row>
    <row r="12" spans="1:2" ht="25.5" customHeight="1">
      <c r="A12" s="405" t="s">
        <v>370</v>
      </c>
      <c r="B12" s="406">
        <f>B15+B18</f>
        <v>39402</v>
      </c>
    </row>
    <row r="13" spans="1:2" ht="13.5" customHeight="1">
      <c r="A13" s="405"/>
      <c r="B13" s="407"/>
    </row>
    <row r="14" spans="1:2" ht="18.75" customHeight="1">
      <c r="A14" s="325" t="s">
        <v>371</v>
      </c>
      <c r="B14" s="408"/>
    </row>
    <row r="15" spans="1:2" ht="23.25" customHeight="1">
      <c r="A15" s="325" t="s">
        <v>372</v>
      </c>
      <c r="B15" s="408">
        <f>B16+B17</f>
        <v>49402</v>
      </c>
    </row>
    <row r="16" spans="1:2" ht="21.75" customHeight="1">
      <c r="A16" s="409" t="s">
        <v>373</v>
      </c>
      <c r="B16" s="410">
        <v>110297</v>
      </c>
    </row>
    <row r="17" spans="1:2" ht="22.5" customHeight="1">
      <c r="A17" s="409" t="s">
        <v>374</v>
      </c>
      <c r="B17" s="408">
        <v>-60895</v>
      </c>
    </row>
    <row r="18" spans="1:2" ht="42.75" customHeight="1">
      <c r="A18" s="325" t="s">
        <v>375</v>
      </c>
      <c r="B18" s="408">
        <f>B19+B20</f>
        <v>-10000</v>
      </c>
    </row>
    <row r="19" spans="1:2" ht="29.25" customHeight="1">
      <c r="A19" s="409" t="s">
        <v>373</v>
      </c>
      <c r="B19" s="408">
        <v>0</v>
      </c>
    </row>
    <row r="20" spans="1:2" ht="15.75">
      <c r="A20" s="409" t="s">
        <v>374</v>
      </c>
      <c r="B20" s="408">
        <v>-10000</v>
      </c>
    </row>
    <row r="21" spans="1:2" ht="15.75">
      <c r="A21" s="411"/>
      <c r="B21" s="412"/>
    </row>
    <row r="22" spans="1:2" ht="12.75">
      <c r="A22" s="346"/>
      <c r="B22" s="346"/>
    </row>
    <row r="23" spans="1:2" ht="12.75">
      <c r="A23" s="413"/>
      <c r="B23" s="414"/>
    </row>
    <row r="24" spans="1:2" ht="12.75">
      <c r="A24" s="415"/>
      <c r="B24" s="415"/>
    </row>
    <row r="25" spans="1:2" ht="12.75">
      <c r="A25" s="346"/>
      <c r="B25" s="346"/>
    </row>
    <row r="26" spans="1:2" ht="12.75">
      <c r="A26" s="346"/>
      <c r="B26" s="346"/>
    </row>
    <row r="27" spans="1:2" ht="12.75">
      <c r="A27" s="346"/>
      <c r="B27" s="346"/>
    </row>
    <row r="28" spans="1:2" ht="12.75">
      <c r="A28" s="346"/>
      <c r="B28" s="346"/>
    </row>
    <row r="29" spans="1:2" ht="12.75">
      <c r="A29" s="346"/>
      <c r="B29" s="346"/>
    </row>
    <row r="30" spans="1:2" ht="12.75">
      <c r="A30" s="346"/>
      <c r="B30" s="346"/>
    </row>
    <row r="31" spans="1:2" ht="12.75">
      <c r="A31" s="346"/>
      <c r="B31" s="346"/>
    </row>
    <row r="32" spans="1:2" ht="12.75">
      <c r="A32" s="346"/>
      <c r="B32" s="346"/>
    </row>
    <row r="33" spans="1:2" ht="12.75">
      <c r="A33" s="346"/>
      <c r="B33" s="346"/>
    </row>
    <row r="34" spans="1:2" ht="12.75">
      <c r="A34" s="346"/>
      <c r="B34" s="346"/>
    </row>
    <row r="35" spans="1:2" ht="12.75">
      <c r="A35" s="346"/>
      <c r="B35" s="346"/>
    </row>
    <row r="36" spans="1:2" ht="12.75">
      <c r="A36" s="346"/>
      <c r="B36" s="346"/>
    </row>
    <row r="37" spans="1:2" ht="12.75">
      <c r="A37" s="346"/>
      <c r="B37" s="346"/>
    </row>
  </sheetData>
  <sheetProtection/>
  <mergeCells count="6">
    <mergeCell ref="A8:B8"/>
    <mergeCell ref="A9:B9"/>
    <mergeCell ref="A23:B23"/>
    <mergeCell ref="A24:B24"/>
    <mergeCell ref="A12:A13"/>
    <mergeCell ref="B12:B1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Пользователь</cp:lastModifiedBy>
  <cp:lastPrinted>2012-02-13T04:45:11Z</cp:lastPrinted>
  <dcterms:created xsi:type="dcterms:W3CDTF">2003-12-14T05:28:10Z</dcterms:created>
  <dcterms:modified xsi:type="dcterms:W3CDTF">2012-04-18T05:35:06Z</dcterms:modified>
  <cp:category/>
  <cp:version/>
  <cp:contentType/>
  <cp:contentStatus/>
</cp:coreProperties>
</file>