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05" activeTab="4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</sheets>
  <definedNames>
    <definedName name="_xlnm.Print_Titles" localSheetId="0">'прил1'!$6:$7</definedName>
    <definedName name="_xlnm.Print_Titles" localSheetId="1">'прил2'!$8:$8</definedName>
    <definedName name="_xlnm.Print_Titles" localSheetId="3">'прил4'!$10:$10</definedName>
  </definedNames>
  <calcPr fullCalcOnLoad="1" fullPrecision="0"/>
</workbook>
</file>

<file path=xl/sharedStrings.xml><?xml version="1.0" encoding="utf-8"?>
<sst xmlns="http://schemas.openxmlformats.org/spreadsheetml/2006/main" count="3233" uniqueCount="864">
  <si>
    <t>Наименование</t>
  </si>
  <si>
    <t>Код главы</t>
  </si>
  <si>
    <t>ПР</t>
  </si>
  <si>
    <t>ЦСР</t>
  </si>
  <si>
    <t>ВР</t>
  </si>
  <si>
    <t>001</t>
  </si>
  <si>
    <t>0106</t>
  </si>
  <si>
    <t>002</t>
  </si>
  <si>
    <t>003</t>
  </si>
  <si>
    <t>004</t>
  </si>
  <si>
    <t>Социальная политика</t>
  </si>
  <si>
    <t>0800</t>
  </si>
  <si>
    <t>Жилищно-коммунальное хозяйство</t>
  </si>
  <si>
    <t>011</t>
  </si>
  <si>
    <t>013</t>
  </si>
  <si>
    <t>014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</si>
  <si>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</si>
  <si>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</si>
  <si>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</si>
  <si>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</si>
  <si>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Итого  расходов:</t>
  </si>
  <si>
    <t>005</t>
  </si>
  <si>
    <t>012</t>
  </si>
  <si>
    <t>Общегосударственные вопросы</t>
  </si>
  <si>
    <t xml:space="preserve">Центральный аппарат </t>
  </si>
  <si>
    <t>0100</t>
  </si>
  <si>
    <t>0103</t>
  </si>
  <si>
    <t>0804</t>
  </si>
  <si>
    <t>0104</t>
  </si>
  <si>
    <t>0102</t>
  </si>
  <si>
    <t>070 00 00</t>
  </si>
  <si>
    <t>0115</t>
  </si>
  <si>
    <t>065 00 00</t>
  </si>
  <si>
    <t>0900</t>
  </si>
  <si>
    <t>0904</t>
  </si>
  <si>
    <t>Другие общегосударственные вопросы</t>
  </si>
  <si>
    <t>0400</t>
  </si>
  <si>
    <t>Другие вопросы в области национальной экономики</t>
  </si>
  <si>
    <t>Национальная безопасность и правоохранительная деятельность</t>
  </si>
  <si>
    <t>0300</t>
  </si>
  <si>
    <t>0309</t>
  </si>
  <si>
    <t>0700</t>
  </si>
  <si>
    <t>0701</t>
  </si>
  <si>
    <t>0702</t>
  </si>
  <si>
    <t>421 00 00</t>
  </si>
  <si>
    <t xml:space="preserve">Обеспечение деятельности подведомственных учреждений </t>
  </si>
  <si>
    <t>423 00 00</t>
  </si>
  <si>
    <t>Молодежная политика  и оздоровление детей</t>
  </si>
  <si>
    <t>0707</t>
  </si>
  <si>
    <t>Другие вопросы в области образования</t>
  </si>
  <si>
    <t>0709</t>
  </si>
  <si>
    <t>452 00 00</t>
  </si>
  <si>
    <t>0902</t>
  </si>
  <si>
    <t>Культура</t>
  </si>
  <si>
    <t>Дворцы и дома культуры, другие учреждения культуры и средств массовой информации</t>
  </si>
  <si>
    <t>0801</t>
  </si>
  <si>
    <t>440 00 00</t>
  </si>
  <si>
    <t>Музеи и постоянные выставки</t>
  </si>
  <si>
    <t>441 00 00</t>
  </si>
  <si>
    <t>Библиотеки</t>
  </si>
  <si>
    <t>442 00 00</t>
  </si>
  <si>
    <t>0901</t>
  </si>
  <si>
    <t>470 00 00</t>
  </si>
  <si>
    <t>Фельдшерско-акушерские пункты</t>
  </si>
  <si>
    <t>478 00 00</t>
  </si>
  <si>
    <t>1000</t>
  </si>
  <si>
    <t>Пенсионное обеспечение</t>
  </si>
  <si>
    <t>1001</t>
  </si>
  <si>
    <t>Социальное обеспечение населения</t>
  </si>
  <si>
    <t>1003</t>
  </si>
  <si>
    <t>1006</t>
  </si>
  <si>
    <t>1004</t>
  </si>
  <si>
    <t>0500</t>
  </si>
  <si>
    <t>Национальная экономика</t>
  </si>
  <si>
    <t>0600</t>
  </si>
  <si>
    <t>Периодическая печать и издательства</t>
  </si>
  <si>
    <t>Резервные фонды</t>
  </si>
  <si>
    <t>Процентные платежи по муниципальному долгу</t>
  </si>
  <si>
    <t>тыс.руб.</t>
  </si>
  <si>
    <t xml:space="preserve">Наименование разделов и подразделов 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</si>
  <si>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</si>
  <si>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</si>
  <si>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</si>
  <si>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</si>
  <si>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</si>
  <si>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</si>
  <si>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Молодежная политика и оздоровление детей</t>
  </si>
  <si>
    <t>Расходы на исполнение закона Амурской области "О социальных гарантиях педагогическим работникам области"</t>
  </si>
  <si>
    <t xml:space="preserve">Культура </t>
  </si>
  <si>
    <t>СОЦИАЛЬНАЯ ПОЛИТИКА</t>
  </si>
  <si>
    <t>ИТОГО РАСХОДОВ:</t>
  </si>
  <si>
    <t>Поликлиники, амбулатории, диагностические центры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</si>
  <si>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</si>
  <si>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Жилищное хозяйство</t>
  </si>
  <si>
    <t>0501</t>
  </si>
  <si>
    <t>0920000</t>
  </si>
  <si>
    <t>Финансовая поддержка на возвратной основе (увеличение задолженности по бюджетным кредитам)</t>
  </si>
  <si>
    <t>Финансовая поддержка на возвратной основе (уменьшение задолженности по бюджетным кредитам)</t>
  </si>
  <si>
    <t>Другие вопросы в области жилищно-коммунального хозяйства</t>
  </si>
  <si>
    <t>Целевые программы муниципальных образований</t>
  </si>
  <si>
    <t>795 00 00</t>
  </si>
  <si>
    <t>Мероприятия по проведению оздоровительной  кампании детей</t>
  </si>
  <si>
    <t>Совет народных депутатов Белогорского городского самоуправления</t>
  </si>
  <si>
    <t>Комитет имущественных отношений администрации города Белогорска</t>
  </si>
  <si>
    <t>Управление по делам  гражданской обороны и чрезвычайным ситуациям города Белогорска</t>
  </si>
  <si>
    <t>МУ "Отдел культуры администрации города Белогорска"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</si>
  <si>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</si>
  <si>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</si>
  <si>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</si>
  <si>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</si>
  <si>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Другие вопросы  в области жилищно-коммунального хозяйства</t>
  </si>
  <si>
    <t>Обеспечение  деятельности подведомственных учреждений</t>
  </si>
  <si>
    <t>Председатель представительного органа муниципального образования</t>
  </si>
  <si>
    <t>Глава муниципального образования</t>
  </si>
  <si>
    <t>Школы- детские сады, школы начальные, неполные средние и средние</t>
  </si>
  <si>
    <t>Процентные  платежи по долговым обязательствам</t>
  </si>
  <si>
    <t>Администрация города Белогорск</t>
  </si>
  <si>
    <t>Муниципальное учреждение финансовое управление администрации города Белогорска</t>
  </si>
  <si>
    <t>Учреждения по внешкольной работе с детьми</t>
  </si>
  <si>
    <t>000</t>
  </si>
  <si>
    <t>Приложение № 4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</si>
  <si>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</si>
  <si>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Функционирование  Правительства  Российской Федерации, высших исполнительных органов 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</si>
  <si>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</si>
  <si>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Стационарная медицинская помощь</t>
  </si>
  <si>
    <t xml:space="preserve">Скорая медицинская помощь </t>
  </si>
  <si>
    <t>Амбулаторная помощь</t>
  </si>
  <si>
    <t>Физическая культура и спорт</t>
  </si>
  <si>
    <t>Охрана семьи и детства</t>
  </si>
  <si>
    <t xml:space="preserve"> Выполнение функций органами местного самоуправления</t>
  </si>
  <si>
    <t>500</t>
  </si>
  <si>
    <t>Прочие расходы</t>
  </si>
  <si>
    <t>Выполнение функций органами местного самоуправления</t>
  </si>
  <si>
    <t>Руководство и управление в сфере установленных функций органов государственной власти субъектов  Российской Федерации  и органов местного самоуправления</t>
  </si>
  <si>
    <t xml:space="preserve">Прочие расходы </t>
  </si>
  <si>
    <t>Выполнение функций бюджетными учреждениями</t>
  </si>
  <si>
    <t>420 99 00</t>
  </si>
  <si>
    <t>002 00 00</t>
  </si>
  <si>
    <t>002 04 00</t>
  </si>
  <si>
    <t>002 11 00</t>
  </si>
  <si>
    <t>Периодические издания, учрежденные органами законодательной и исполнительной  власти</t>
  </si>
  <si>
    <t>457 00 00</t>
  </si>
  <si>
    <t>457 99 00</t>
  </si>
  <si>
    <t>002 03 00</t>
  </si>
  <si>
    <t>070 05 00</t>
  </si>
  <si>
    <t>065 03 00</t>
  </si>
  <si>
    <t>Социальные выплаты</t>
  </si>
  <si>
    <t>421 99 00</t>
  </si>
  <si>
    <t>423 99 00</t>
  </si>
  <si>
    <t>432 00 00</t>
  </si>
  <si>
    <t>432 99 00</t>
  </si>
  <si>
    <t>452 99  00</t>
  </si>
  <si>
    <t>Выполнение функций  бюджетными учреждениями</t>
  </si>
  <si>
    <t>440 99 00</t>
  </si>
  <si>
    <t>441 99 00</t>
  </si>
  <si>
    <t>442 99 00</t>
  </si>
  <si>
    <t>Руководство и управление в сфере  установленных функций органов государственной власти субъектов Российской Федерации  и органов местного самоуправления</t>
  </si>
  <si>
    <t>452 99 00</t>
  </si>
  <si>
    <t>Больницы, клиники, госпитали, медико-санитарные части</t>
  </si>
  <si>
    <t>470 99 00</t>
  </si>
  <si>
    <t>Станции скорой и неотложной помощи</t>
  </si>
  <si>
    <t>477 99 00</t>
  </si>
  <si>
    <t>478 99 00</t>
  </si>
  <si>
    <t>471 99 00</t>
  </si>
  <si>
    <t>795 04 00</t>
  </si>
  <si>
    <t>795 12 00</t>
  </si>
  <si>
    <t>Прочие мероприятия по благоустройству городских округов и поселений</t>
  </si>
  <si>
    <t>Охрана окружающей среды</t>
  </si>
  <si>
    <t>Сбор, удаление отходов и очистка сточных вод</t>
  </si>
  <si>
    <t>Сбор и удаление твердых отходов</t>
  </si>
  <si>
    <t>0503</t>
  </si>
  <si>
    <t>0407</t>
  </si>
  <si>
    <t>Лесное хозяйство</t>
  </si>
  <si>
    <t>0505</t>
  </si>
  <si>
    <t>0602</t>
  </si>
  <si>
    <t>795 13 00</t>
  </si>
  <si>
    <t>0111</t>
  </si>
  <si>
    <t>Защита населения и территории от чрезвычайных ситуаций природного и техногенного характера, гражданская оборона</t>
  </si>
  <si>
    <t>0409</t>
  </si>
  <si>
    <t>0412</t>
  </si>
  <si>
    <t>600 05 00</t>
  </si>
  <si>
    <t>600 04 00</t>
  </si>
  <si>
    <t>600 03 00</t>
  </si>
  <si>
    <t>600 01 00</t>
  </si>
  <si>
    <t>600 00 00</t>
  </si>
  <si>
    <t>400 01 00</t>
  </si>
  <si>
    <t xml:space="preserve">Сбор,  удаление отходов и очистка сточных вод </t>
  </si>
  <si>
    <t>0302</t>
  </si>
  <si>
    <t>Органы внутренних дел</t>
  </si>
  <si>
    <t>Обеспечение деятельности подведомственных учреждений</t>
  </si>
  <si>
    <t>Резервные фонды местных администраций</t>
  </si>
  <si>
    <t>795 17 00</t>
  </si>
  <si>
    <t>МУ "Комитет по образованию, делам молодежи" администрации г.Белогорска</t>
  </si>
  <si>
    <t>471 00  00</t>
  </si>
  <si>
    <t>007</t>
  </si>
  <si>
    <t>Поисковые и аварийно-спасательные учреждения</t>
  </si>
  <si>
    <t>Приложение № 2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</si>
  <si>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</si>
  <si>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</si>
  <si>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Руководитель контрольно-счетной палаты муниципального образования и его заместители</t>
  </si>
  <si>
    <t xml:space="preserve">Лесное хозяйство </t>
  </si>
  <si>
    <t>Мероприятия в области охраны, восстановления и использования лесов</t>
  </si>
  <si>
    <t>795 01 00</t>
  </si>
  <si>
    <t>795 11 00</t>
  </si>
  <si>
    <t>Целевые программы муниципальных образований, в том числе:</t>
  </si>
  <si>
    <t>Целевые программы муниципальных образований,  в том числе:</t>
  </si>
  <si>
    <t>002 25 00</t>
  </si>
  <si>
    <t>006</t>
  </si>
  <si>
    <t>Контрольно-счетная палата  муниципального образования города Белогорск</t>
  </si>
  <si>
    <t>522 02 00</t>
  </si>
  <si>
    <t>Организационное обеспечение деятельности административных комиссий</t>
  </si>
  <si>
    <t>522 03 00</t>
  </si>
  <si>
    <t>Организация деятельности  комиссий по делам несовершеннолетних и защите их прав</t>
  </si>
  <si>
    <t>522 07 00</t>
  </si>
  <si>
    <t>Финансовое обеспечение расходов по воспитанию и обучению  детей-инвалидов в дошкольных образовательных учреждениях</t>
  </si>
  <si>
    <t>522 08 00</t>
  </si>
  <si>
    <t>Иные безвозмездные и безвозвратные перечисления</t>
  </si>
  <si>
    <t>520 00 00</t>
  </si>
  <si>
    <t xml:space="preserve">Ежемесячное денежное вознаграждение за классное руководство </t>
  </si>
  <si>
    <t>520 09 00</t>
  </si>
  <si>
    <t>Ежемесячное денежное вознаграждение за классное руководство  за счет средств федерального  бюджета</t>
  </si>
  <si>
    <t>520 09 01</t>
  </si>
  <si>
    <t>520 09 02</t>
  </si>
  <si>
    <t>Обеспечение расходов на реализацию основных общеобразовательных программ в образовательных учреждениях</t>
  </si>
  <si>
    <t xml:space="preserve">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(федеральный бюджет)</t>
  </si>
  <si>
    <t>Содержание ребенка в семье опекуна и приемной семье, а также оплата труда приемного родителя за счет средств областного бюджета</t>
  </si>
  <si>
    <t>Выплаты  приемной семье на содержание подопечных детей</t>
  </si>
  <si>
    <t>Оплата труда приемного родителя</t>
  </si>
  <si>
    <t>Выплаты семьям опекунов на содержание подопечных детей</t>
  </si>
  <si>
    <t>522 09 00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</si>
  <si>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 за счет средств  федерального  бюджета </t>
  </si>
  <si>
    <t>520 18 01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</si>
  <si>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за счет средств областного бюджета</t>
  </si>
  <si>
    <t>520 18 02</t>
  </si>
  <si>
    <t>522 09 02</t>
  </si>
  <si>
    <t>Организация и осуществление деятельности по опеке и попечительству в отношении  несовершеннолетних лиц</t>
  </si>
  <si>
    <t>522 09 01</t>
  </si>
  <si>
    <t xml:space="preserve">Организация и осуществление деятельности по опеке и попечительству </t>
  </si>
  <si>
    <t>795 05 00</t>
  </si>
  <si>
    <t>795 08 00</t>
  </si>
  <si>
    <t>795 09 00</t>
  </si>
  <si>
    <t>795 10 00</t>
  </si>
  <si>
    <t>795 00  00</t>
  </si>
  <si>
    <t>795 14 00</t>
  </si>
  <si>
    <t>795 15 00</t>
  </si>
  <si>
    <t>ГЦП "Противодействие злоупотреблению наркотическими средствами и их незаконному обороту на 2010-2014 годы"</t>
  </si>
  <si>
    <t>795 16 00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</si>
  <si>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</si>
  <si>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</si>
  <si>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</si>
  <si>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</si>
  <si>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ГЦП «Предупреждение и борьба с социально значимыми заболеваниями в г. Белогорске на 2010-2012 годы»</t>
  </si>
  <si>
    <t>Мероприятия в области строительства, архитектуры и градостроительства</t>
  </si>
  <si>
    <t>338 00 00</t>
  </si>
  <si>
    <t>Организация  и осуществление и деятельности по и попечительству  в отношении  совершеннолетних лиц, признанных  судом недееспособными вследствие психического расстройства или ограничения  судом в дееспособности вследствие  злоупотребления спиртными напитками и наркотическими  средствами.</t>
  </si>
  <si>
    <t>Раз</t>
  </si>
  <si>
    <t>795 03 00</t>
  </si>
  <si>
    <t>Транспорт</t>
  </si>
  <si>
    <t>Закупка автотранспортных средств и коммунальной техники</t>
  </si>
  <si>
    <t>340 07 07</t>
  </si>
  <si>
    <t xml:space="preserve">340 07 07 </t>
  </si>
  <si>
    <t>0408</t>
  </si>
  <si>
    <t>Муниципальное учреждение "Служба по обеспечению деятельности органов местного самоуправления" города Белогорск</t>
  </si>
  <si>
    <t>009</t>
  </si>
  <si>
    <t>093 99 00</t>
  </si>
  <si>
    <t>Учреждения по обеспечению хозяйственного обслуживания</t>
  </si>
  <si>
    <t>093 00 00</t>
  </si>
  <si>
    <t>Функционирование высшего должностного лица субъекта РФ и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</si>
  <si>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</si>
  <si>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360 00 00</t>
  </si>
  <si>
    <t>Поддержка жилищного хозяйства</t>
  </si>
  <si>
    <t>360 03 00</t>
  </si>
  <si>
    <t>019</t>
  </si>
  <si>
    <t>ГЦП "Развитие социальной и инженерной инфраструктуры города  Белогорска на период до 2013 года"</t>
  </si>
  <si>
    <t>ГЦП " Накопление имущества радиационной, химической, биологической и медицинской  защиты в запасе городского округа города Белогорск в период 2009-2021 годы"</t>
  </si>
  <si>
    <t>Ежемесячное  денежное вознаграждение за классное руководство за счет средств федерального бюджета</t>
  </si>
  <si>
    <t>Ежемесячное  денежное вознаграждение за классное руководство за счет средств областного бюджета</t>
  </si>
  <si>
    <t>МУ "Управление здравоохранения Администрации города Белогорск"</t>
  </si>
  <si>
    <t>ГЦП "Совершенствование первичной   медико-санитарной помощи в г. Белогорске на 2010-2012 годы"</t>
  </si>
  <si>
    <t>ГЦП" Меры адресной поддержки  отдельных категорий граждан  г.Белогорска  на 2009 - 2011 годы"</t>
  </si>
  <si>
    <t>514 05 00</t>
  </si>
  <si>
    <t>524 00 00</t>
  </si>
  <si>
    <t>Финансовое обеспечение расходных обязательств, возникающих при выполнении полномочий органов местного самоуправления</t>
  </si>
  <si>
    <t>524 19 03</t>
  </si>
  <si>
    <t>Расходы, связанные с частичной оплатой стоимости путевок для детей работающих граждан в организации отдыха и оздоровления детей в каникулярное время из средств местного бюджета</t>
  </si>
  <si>
    <t>Субсидии МАУ "Единая диспетчерская служба" г.Белогорска</t>
  </si>
  <si>
    <t>МУ Управление жилищно-коммунального хозяйства Администрации г. Белогорск</t>
  </si>
  <si>
    <t>010</t>
  </si>
  <si>
    <t>МУ"Управление по физической культуре и спорту Администрации города Белогорск"</t>
  </si>
  <si>
    <t>Осуществление полномочий по подготовке проведения статистических переписей</t>
  </si>
  <si>
    <t>001 43 00</t>
  </si>
  <si>
    <t>ГЦП "Энергосбережение и повышение энергетической эффективности на территории  муниципального образования г.Белогорск на 2010-2014 годы"</t>
  </si>
  <si>
    <t>Другие вопросы в области социальной политики</t>
  </si>
  <si>
    <t>1105</t>
  </si>
  <si>
    <t>1100</t>
  </si>
  <si>
    <t>Другие вопросы в области  физической культуры и спорта</t>
  </si>
  <si>
    <t xml:space="preserve"> Средства массовой информации</t>
  </si>
  <si>
    <t>1200</t>
  </si>
  <si>
    <t>1202</t>
  </si>
  <si>
    <t>Другие вопросы в области здравоохранения</t>
  </si>
  <si>
    <t>0909</t>
  </si>
  <si>
    <t>1300</t>
  </si>
  <si>
    <t>1301</t>
  </si>
  <si>
    <t>0113</t>
  </si>
  <si>
    <t>1101</t>
  </si>
  <si>
    <t>Другие вопросы в области культуры, кинематографии</t>
  </si>
  <si>
    <t>ФИЗИЧЕСКАЯ КУЛЬТУРА  И СПОРТ</t>
  </si>
  <si>
    <t>Другие вопросы в области физической культуры и спорта</t>
  </si>
  <si>
    <t>Физическая культура</t>
  </si>
  <si>
    <t>СРЕДСТВА МАССОВОЙ ИНФОРМАЦИИ</t>
  </si>
  <si>
    <t>Периодическая печать  и издательства</t>
  </si>
  <si>
    <t>ОБСЛУЖИВАНИЕ ГОСУДАРСТВЕННОГО И МУНИЦИПАЛЬНОГО ДОЛГА</t>
  </si>
  <si>
    <t>КУЛЬТУРА, КИНЕМАТОГРАФИЯ</t>
  </si>
  <si>
    <t>ЗДРАВООХРАНЕНИЕ</t>
  </si>
  <si>
    <t>795 02 00</t>
  </si>
  <si>
    <t>795 07  00</t>
  </si>
  <si>
    <t>795 12  00</t>
  </si>
  <si>
    <t>ГЦП" Социальное и экономическое развитие с.Низинное муниципального образования города  Белогорск на 2011-2013 годы"</t>
  </si>
  <si>
    <t>ГЦП "Развитие  физической культуры и спорта на территории  г. Белогорска на 2009-2011 годы"</t>
  </si>
  <si>
    <t xml:space="preserve">Социальные выплаты </t>
  </si>
  <si>
    <t>Культура и  кинематография</t>
  </si>
  <si>
    <t>Здравоохранение</t>
  </si>
  <si>
    <r>
      <t xml:space="preserve">Дорожное хозяйство </t>
    </r>
    <r>
      <rPr>
        <i/>
        <sz val="12"/>
        <color indexed="8"/>
        <rFont val="Times New Roman"/>
        <family val="1"/>
      </rPr>
      <t>(дорожные фонды</t>
    </r>
    <r>
      <rPr>
        <sz val="12"/>
        <color indexed="8"/>
        <rFont val="Times New Roman"/>
        <family val="1"/>
      </rPr>
      <t>)</t>
    </r>
  </si>
  <si>
    <t>Комплектование книжных фондов библиотек муниципальных образований и государственных библиотек городов  Москвы и Санкт-Петербурга</t>
  </si>
  <si>
    <t>Дорожное хозяйство (дорожные фонды)</t>
  </si>
  <si>
    <t>ГЦП "Развитие и сохранение культуры и искусства г.Белогорска на 2009-2011 годы"</t>
  </si>
  <si>
    <t>302 00 00</t>
  </si>
  <si>
    <t>302 99 00</t>
  </si>
  <si>
    <t>ГЦП "Профилактика правонарушений  в  г. Белогорск на 2010 -2012 годы"</t>
  </si>
  <si>
    <t>795 18 00</t>
  </si>
  <si>
    <t>795 19 00</t>
  </si>
  <si>
    <t>Содержание автомобильных дорог</t>
  </si>
  <si>
    <t>795 20 00</t>
  </si>
  <si>
    <t>ГЦП "Реформирование и модернизация жилищно-коммунального комплекса г. Белогорска на 2009-2011 гг."</t>
  </si>
  <si>
    <t>Адресные программы муниципальных образований, в том числе:</t>
  </si>
  <si>
    <t>796 00 00</t>
  </si>
  <si>
    <t>"Капитальный ремонт многоквартирных домов на территории муниципального образования г. Белогорск в 2011 год"</t>
  </si>
  <si>
    <t>796 01 00</t>
  </si>
  <si>
    <t>Реализация муниципальных функций в области социальной политики</t>
  </si>
  <si>
    <t>477 00 00</t>
  </si>
  <si>
    <t>452 00  00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</si>
  <si>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 Российской Федерации, переданных для осуществления органам местного самоуправления</t>
  </si>
  <si>
    <t>522 00 00</t>
  </si>
  <si>
    <t>Финансовое обеспечение расходных обязательств, муниципальных образований , возникающих при выполнении  государственных полномочий Российской Федерации, субъектов Российской Федерации, переданных для осуществления органам  местного самоуправления</t>
  </si>
  <si>
    <t>ГЦП "Развитие образования г. Белогорск на 2011-2015 годы"</t>
  </si>
  <si>
    <t>Обслуживание государственного внутреннего и муниципального долга</t>
  </si>
  <si>
    <t>Обслуживание государственного внутреннего  и муниципального долга</t>
  </si>
  <si>
    <t>ГЦП "Обеспечение безопасности дорожного движения в г. Белогорск на 2009-2012 годы"</t>
  </si>
  <si>
    <t>ГЦП "Чистая вода на 2009-2011 годы"</t>
  </si>
  <si>
    <t xml:space="preserve"> Выполнение функций органами местного самоуправления, в том числе по мероприятиям:</t>
  </si>
  <si>
    <t>Оплата проезда в городском транспорте</t>
  </si>
  <si>
    <t>Оплата банных услуг</t>
  </si>
  <si>
    <t>Выплаты Почетным гражданам города(льготы по оплате ЖКУ)</t>
  </si>
  <si>
    <t>795 21 00</t>
  </si>
  <si>
    <t xml:space="preserve">ГЦП "Переселение граждан из ветхого и аварийного жилищного фонда г. Белогорск  на 2009-2011 гг." </t>
  </si>
  <si>
    <t>ГЦП "Создание условий для развития малого и среднего бизнеса в г. Белогорске на 2011-2015 годы"</t>
  </si>
  <si>
    <t>Субсидии МБУ "Единая служба по содержанию дорог и благоустройству города Белогорск"</t>
  </si>
  <si>
    <t>Субсидии МБУ "Ритуальные услуги муниципального образования города Белогорск"</t>
  </si>
  <si>
    <t>Коммунальное хозяйство</t>
  </si>
  <si>
    <t>0502</t>
  </si>
  <si>
    <t>Расходы по организации  коммунального  хозяйства  в части заготовки топлива</t>
  </si>
  <si>
    <t>524 33 00</t>
  </si>
  <si>
    <t>292 03 00</t>
  </si>
  <si>
    <t>491 00 00</t>
  </si>
  <si>
    <t>491 02 00</t>
  </si>
  <si>
    <t>Вопросы в области  лесных отношений</t>
  </si>
  <si>
    <t>292 00 00</t>
  </si>
  <si>
    <t>520 28 00</t>
  </si>
  <si>
    <t xml:space="preserve"> Компенсация части родительской платы за содержание ребенка в  образовательных организациях, реализующих основную общеобразовательную программу дошкольного образования  </t>
  </si>
  <si>
    <t>431 01 00</t>
  </si>
  <si>
    <t>Доплаты к пенсиям, дополнительное пенсионное обеспечение</t>
  </si>
  <si>
    <t xml:space="preserve"> Дополнительные гарантии по социальной поддержке детей -сирот и детей, оставшихся без попечения родителей</t>
  </si>
  <si>
    <t xml:space="preserve"> Социальные выплаты</t>
  </si>
  <si>
    <t>522 06 00</t>
  </si>
  <si>
    <t>в том числе :</t>
  </si>
  <si>
    <t>Подпрограмма "Одаренные дети"</t>
  </si>
  <si>
    <t>Подпрограмма "Организация летнего отдыха, оздоровления и занятости детей и подростков"</t>
  </si>
  <si>
    <t>Подпрограмма "Совершенствование организации питания в общеобразовательных учреждениях"</t>
  </si>
  <si>
    <t>Подпрограмма "Лицензирование образовательных учреждений"</t>
  </si>
  <si>
    <t>Подпрограмма "Развитие  дошкольного образования"</t>
  </si>
  <si>
    <t>795 14 01</t>
  </si>
  <si>
    <t>795 14 02</t>
  </si>
  <si>
    <t>795 14 03</t>
  </si>
  <si>
    <t>795 14 04</t>
  </si>
  <si>
    <t>795 14 05</t>
  </si>
  <si>
    <t>795 14 06</t>
  </si>
  <si>
    <t>795 14 07</t>
  </si>
  <si>
    <t>795 14 08</t>
  </si>
  <si>
    <t>795 14 09</t>
  </si>
  <si>
    <t>ГЦП "Создание многофункционального центра предоставления государственных и муниципальных услуг в муниципальном образовании г. Белогорск" на 2011-2013 годы</t>
  </si>
  <si>
    <t>Проведение мероприятий для детей и молодежи</t>
  </si>
  <si>
    <t xml:space="preserve">Субсидии автономным учреждениям на выполнение муниципального задания в области дошкольного образования </t>
  </si>
  <si>
    <t>Субсидии некоммерческим организациям</t>
  </si>
  <si>
    <t xml:space="preserve">Физическая культура </t>
  </si>
  <si>
    <t>Выплата пенсии за выслугу лет на муниципальной службе</t>
  </si>
  <si>
    <t>Государственное управление охраной  труда на территориях  муниципальных образований</t>
  </si>
  <si>
    <t>Подпрограмма "Патриотическое воспитание жителей города Белогорска"</t>
  </si>
  <si>
    <t>Подпрограмма "Развитие  образования детей -инвалидов"</t>
  </si>
  <si>
    <t>Подпрограмма "Развитие инновационной  образовательной деятельности"</t>
  </si>
  <si>
    <t>Подпрограмма "Обеспечение безопасности образовательных учреждений"</t>
  </si>
  <si>
    <t>Финансовое обеспечение  расходных обязательств возникающих при выполнении полномочий органов местного самоуправления</t>
  </si>
  <si>
    <t>524 24 00</t>
  </si>
  <si>
    <t>Приобретение и сопровождение программного обеспечения, используемого  при организации исполнения местных бюджетов и учета сведений о земельных участках, расположенных в границах  муниципальных образований</t>
  </si>
  <si>
    <t>420 00 00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</si>
  <si>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</t>
  </si>
  <si>
    <t>0980104</t>
  </si>
  <si>
    <t>Бюджетные инвестиции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</si>
  <si>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</si>
  <si>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0980204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</si>
  <si>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за счет средств областного бюджета</t>
  </si>
  <si>
    <t>505 36 02</t>
  </si>
  <si>
    <t>Содержание ребенка в семье опекуна и приемной семье, а также оплата труда приемного родителя за счет средств федерального бюджета</t>
  </si>
  <si>
    <t>7950600</t>
  </si>
  <si>
    <t>7950000</t>
  </si>
  <si>
    <t>5243004</t>
  </si>
  <si>
    <t>Расходы на ремонт и обеспечение повышения степени благоустройства жилых домов ветеранов ВОВ, включая расходы на строительство  и подключение систем коммунальной инфраструктуры</t>
  </si>
  <si>
    <t>Субсидии юридическим лицам</t>
  </si>
  <si>
    <t>Подпрограмма "Развитие народного самодеятельного художественного творчества"</t>
  </si>
  <si>
    <t>Подпрограмма "Организация и проведение городских  культурно-массовых мероприятий"</t>
  </si>
  <si>
    <t>Подпрограмма "Развитие библиотечного дела"</t>
  </si>
  <si>
    <t>Подпрограмма "Обеспечение сохранности историко-культурного наследия недвижимых памятников истории и культуры, музейных фондов"</t>
  </si>
  <si>
    <t>Подпрограмма "Капитальный ремонт муниципальных объектов культуры города Белогорска"</t>
  </si>
  <si>
    <t>Подпрограмма "Строительство, реконструкция, техническое переоснащение объектов учреждений культуры г.Белогорска"</t>
  </si>
  <si>
    <t>Подпрограмма "Обновление специального оборудования учреждений культуры"</t>
  </si>
  <si>
    <t>Подпрограмма "Реконструкция парков и скверов г.Белогорска"</t>
  </si>
  <si>
    <t>795 15 01</t>
  </si>
  <si>
    <t>795 15 02</t>
  </si>
  <si>
    <t>795 15 03</t>
  </si>
  <si>
    <t>795 15 04</t>
  </si>
  <si>
    <t>795 15 05</t>
  </si>
  <si>
    <t>795 15 06</t>
  </si>
  <si>
    <t>795 15 07</t>
  </si>
  <si>
    <t>795 15 08</t>
  </si>
  <si>
    <t>795 15 09</t>
  </si>
  <si>
    <t>795 15 10</t>
  </si>
  <si>
    <t xml:space="preserve">Бюджетные инвестиции </t>
  </si>
  <si>
    <t>Расходы, связанные с частичной оплатой стоимости путевок для детей работающих граждан в организации отдыха и оздоровления детей в каникулярное время из средств областного бюджета</t>
  </si>
  <si>
    <t>524 19 00</t>
  </si>
  <si>
    <t>Текущий ремонт и материально-техническое оснащение муниципальных стационарных детских оздоровительных лагерей</t>
  </si>
  <si>
    <t>524 17 00</t>
  </si>
  <si>
    <t>Подпрограмма "Обеспечение пожарной и антитеррористической безопасности образовательных учреждений"</t>
  </si>
  <si>
    <t>625 22 11</t>
  </si>
  <si>
    <t>Долгосрочные целевые программы</t>
  </si>
  <si>
    <t>625 00 00</t>
  </si>
  <si>
    <t>Долгосрочная целевая программа "Развитие образования Амурской области на 2009-2015 годы"</t>
  </si>
  <si>
    <t>62522 00</t>
  </si>
  <si>
    <t>Подпрограмма на софинансирование расходов, связанных со строительством, реконструкцией, капитальным ремонтом муниципальных объектов культуры в 2011 году</t>
  </si>
  <si>
    <t>625 11 00</t>
  </si>
  <si>
    <t>ГЦП" Меры адресной поддержки  отдельных категорий граждан  г.Белогорска  на 2009 - 2011 годы" (приобретение лекарственных препаратов)</t>
  </si>
  <si>
    <t>Расходы по организации  предоставления коммунальных услуг населению</t>
  </si>
  <si>
    <t>524 28 00</t>
  </si>
  <si>
    <t>7740002</t>
  </si>
  <si>
    <t>6253900</t>
  </si>
  <si>
    <t>6250300</t>
  </si>
  <si>
    <t>315 02 44</t>
  </si>
  <si>
    <t>625 22 09</t>
  </si>
  <si>
    <t>Подпрограмма "Совершенствование питания в общеобразовательных учреждениях"</t>
  </si>
  <si>
    <t>795 22 00</t>
  </si>
  <si>
    <t>Субсидия  на проведение противоаварийных мероприятий  в зданиях государственных и муниципальных общеобразовательных учреждений за счет средств областного бюджета</t>
  </si>
  <si>
    <t>436 15 02</t>
  </si>
  <si>
    <t>ДЦП "Развитие и сохранение культуры и искусства Амурской области на 2011-2015 годы"</t>
  </si>
  <si>
    <t>ДЦП "Энергосбережение и повышение энергетической эффективности в Амурской области с 2010 по 2014 год и на период до 2020 года"</t>
  </si>
  <si>
    <t>6253400</t>
  </si>
  <si>
    <t>ДЦП "Обеспечение жильем молодых семей на 2009-2010гг."(возврат остатков 2010 года)</t>
  </si>
  <si>
    <t xml:space="preserve"> ДЦП "Модернизация коммунальной инфраструктуры Амурской области на 2011-2013 годы"</t>
  </si>
  <si>
    <t xml:space="preserve"> ДЦП "Развитие сети автомобильных дорог общего пользования Амурской области в 2010-2015 годах"</t>
  </si>
  <si>
    <t>090 04 00</t>
  </si>
  <si>
    <t>090 00 00</t>
  </si>
  <si>
    <t>Реализация государственной политики  в области приватизации и управления государственной и муниципальной собственностью</t>
  </si>
  <si>
    <t>Содержание и обслуживание  казны муниципального образования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</si>
  <si>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</si>
  <si>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</si>
  <si>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Подпрограмма "Формирование единого культурного пространства, создание условий для обеспечения доступа различных групп граждан к культурным благам и информационным ресурсам"</t>
  </si>
  <si>
    <t>ГЦП "Развитие агропромышленного комплекса муниципального образования г.Белогорск на 2010-2012 годы"</t>
  </si>
  <si>
    <t>ГЦП "Развитие и сохранение культуры и искусства г.Белогорска на 2009-2011 годы" - подпрограмма "Строительство, реконструкция, техническое переоснащение объектов учреждений культуры г.Белогорска"</t>
  </si>
  <si>
    <t>ГЦП "Развитие дорожной сети г. Белогорска на 2009-2014 годы"</t>
  </si>
  <si>
    <t>ГЦП "Обеспечение жильем молодых семей г.Белогорска на 2009-2015 годы"</t>
  </si>
  <si>
    <t>ГЦП "Обеспечение жильем молодых семей г.Белогорска на 2009-2015 годы" (софинансирование по остаткам средств областного бюджета 2010 года)</t>
  </si>
  <si>
    <t>ГЦП" Меры адресной поддержки  отдельных категорий граждан  г.Белогорска  на 2009 - 2011 годы" (материальная помощь на оздоровление детей)</t>
  </si>
  <si>
    <t>625 11 04</t>
  </si>
  <si>
    <t>Подпрограмма "Реклама и издательская деятельность"</t>
  </si>
  <si>
    <t>440 02 00</t>
  </si>
  <si>
    <t xml:space="preserve">Субсидии автономным учреждениям на выполнение муниципального задания в области дополнительного образования </t>
  </si>
  <si>
    <t>423 01 00</t>
  </si>
  <si>
    <t>Реализация государственных функций 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</si>
  <si>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</si>
  <si>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</si>
  <si>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</si>
  <si>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Расходы на оплату исполнительных документов по взысканию денежных средств за счет казны муниципального образования</t>
  </si>
  <si>
    <t>092 03 08</t>
  </si>
  <si>
    <t>9980000</t>
  </si>
  <si>
    <t>Закупка автотранспортных средств и коммунальной техники    (возврат остатков    федерального бюджета)</t>
  </si>
  <si>
    <t>3510500</t>
  </si>
  <si>
    <t>1040200</t>
  </si>
  <si>
    <t>Подпрограмма обеспечение жильем молодых семей (возврат остатков федерального бюджета)</t>
  </si>
  <si>
    <t>Подпрограмма "Приобретение компьютерной техники для муниципальных библиотек с подключением к сети Интернет"</t>
  </si>
  <si>
    <t>625 11 02</t>
  </si>
  <si>
    <t>ГЦП "Повышение эффективности бюджетных расходов  муниципального образования г.Белогорск на период до 2012 года"</t>
  </si>
  <si>
    <t>Субсидии на возмещение  части затрат на откачку и вывоз жидких нечистот из неканализованного жилищного фонда</t>
  </si>
  <si>
    <t>ГЦП "Реформирование и модернизация жилищно-коммунального комплекса г. Белогорска на 2009-2011 гг.", в том числе:</t>
  </si>
  <si>
    <t xml:space="preserve"> в части расходов на заготовку топлива м/б</t>
  </si>
  <si>
    <t>софинансирование в части расходов по организации предоставления коммунальных услуг населению</t>
  </si>
  <si>
    <t>0405</t>
  </si>
  <si>
    <t>Сельское хозяйство и рыболовство</t>
  </si>
  <si>
    <t>776 04 00</t>
  </si>
  <si>
    <t>Расходы на поддержку производства и реализации молока личных подворий граждан</t>
  </si>
  <si>
    <t>420 02 00</t>
  </si>
  <si>
    <t>Субсидии автономным учреждениям дошкольного образования на бюджетные инвестиции</t>
  </si>
  <si>
    <t>420 03 00</t>
  </si>
  <si>
    <t>440 10 00</t>
  </si>
  <si>
    <t>Субсидии муниципальным автономным учреждениям культуры на выполнение муниципального задания</t>
  </si>
  <si>
    <t>096 01 01</t>
  </si>
  <si>
    <t>998 00 00</t>
  </si>
  <si>
    <t>Прочие мероприятия, осуществляемые за счет межбюджетных трансфертов прошлых лет из федерального бюджета</t>
  </si>
  <si>
    <t>625 49 00</t>
  </si>
  <si>
    <t>ДЦП "Совершенствование организации медицинской помощи при дорожно-транспортных происшествиях в Амурской области на 2011-2013 годы"</t>
  </si>
  <si>
    <t>625 21 04</t>
  </si>
  <si>
    <t>Мероприятия по строительству спортивных объектов  муниципальной собственности в рамках ДЦП "Развитие физической культуры и спорта в Амурской области на 2009-2011 годы"</t>
  </si>
  <si>
    <t>Перевод из нежилого в жилое помещение для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за счет средств местного бюджета</t>
  </si>
  <si>
    <t>505 36 03</t>
  </si>
  <si>
    <t>795 23 00</t>
  </si>
  <si>
    <t>ГЦП "Совершенствование организации медицинской помощи пострадавшим при дорожно-транспортных происшествиях в г.Белогорске на 2011-2013 годы"</t>
  </si>
  <si>
    <t>5243000</t>
  </si>
  <si>
    <t>Мероприятия в области жилищно-коммунального  хозяйства</t>
  </si>
  <si>
    <t>Реализация программы модернизация здравоохранения субъектов Российской Федерации в части укрепления материально-технической базы медицинских организаций (на капитальный ремонт учреждений здравоохранения)</t>
  </si>
  <si>
    <t>625 10 00</t>
  </si>
  <si>
    <t>625 10 14</t>
  </si>
  <si>
    <t>Субсидии бюджетам муниципальных образований области на софинансирование муниципальных программ по поддержке и развитию субъектов малого и среднего предпринимательства</t>
  </si>
  <si>
    <t>ДЦП "Развитие субъектов малого и среднего предпринимательства в Амурской области на 2011-2013 годы"</t>
  </si>
  <si>
    <t xml:space="preserve">Бюджетные   назначения, утвержденные сводной бюджетной росписью </t>
  </si>
  <si>
    <t xml:space="preserve">Исполнено  </t>
  </si>
  <si>
    <t xml:space="preserve">% исполнения </t>
  </si>
  <si>
    <t xml:space="preserve">к постановлению Администрации г. Белогорск                                                                                                                                                           </t>
  </si>
  <si>
    <t>Коды бюджетной классификации</t>
  </si>
  <si>
    <t xml:space="preserve">к постановлению Администрации г.Белогорск                                                                                                                                                           </t>
  </si>
  <si>
    <t>625 37 00</t>
  </si>
  <si>
    <t>625 37 03</t>
  </si>
  <si>
    <t>Долгосрочная целевая программа "Электронное Приамурье на 2011-2013 годы"</t>
  </si>
  <si>
    <t>Создание информационных систем (подсистем) для планирования бюджетных ассигнований на оказание муниципальных услуг (выполнение работ) с учетом показателей муниципального задания</t>
  </si>
  <si>
    <t>Отчет об исполнении расходов местного бюджета по разделам, подразделам функциональной классификации расходов бюджетов Российской Федерации за 1 полугодие 2011 года</t>
  </si>
  <si>
    <t>Отчет об исполнении по ведомственной  структуре  местного бюджета за 1 полугодие 2011года</t>
  </si>
  <si>
    <t>25.07.2011 № 1204</t>
  </si>
  <si>
    <t>ВСЕГО    ДОХОДОВ:</t>
  </si>
  <si>
    <t>Возврат остатков субсидий,  субвенций  и иных  межбюджетных  трансфертов, имеющих целевое назначение, прошлых лет из бюджетов городских округов</t>
  </si>
  <si>
    <t>00021904000040000151</t>
  </si>
  <si>
    <t>ВОЗВРАТ ОСТАТКОВ СУБСИДИЙ,  СУБВЕНЦИЙ  И ИНЫХ  МЕЖБЮДЖЕТНЫХ ТРАНСФЕРТОВ, ИМЕЮЩИХ ЦЕЛЕВОЕ  НАЗНАЧЕНИЕ, ПРОШЛЫХ ЛЕТ</t>
  </si>
  <si>
    <t>00021900000000000000</t>
  </si>
  <si>
    <t xml:space="preserve">Межбюджетные трансферты  бюджетам городских округов на обеспечение расходов на реализацию основных общеобразовательных программ в  общеобразовательных учреждениях  </t>
  </si>
  <si>
    <t>00020204999040000151</t>
  </si>
  <si>
    <t>Прочие   межбюджетные трансферты, передаваемые бюджетам городских округов</t>
  </si>
  <si>
    <t>Межбюджетные трансферты, передаваемые  бюджетам городских округов на реализацию региональных программ модернизации  здравоохранения субъектов Российской Федерации  в части укрепления материально-технической базы медицинских учреждений</t>
  </si>
  <si>
    <t>00020204034040001151</t>
  </si>
  <si>
    <t>Межбюджетные трансферты, передаваемые  бюджетам городских округов на комплектование книжных фондов библиотек муниципальных образований .</t>
  </si>
  <si>
    <t>00020204025040000151</t>
  </si>
  <si>
    <t xml:space="preserve"> Иные  межбюджетные  трансферты</t>
  </si>
  <si>
    <t>00020204000000000151</t>
  </si>
  <si>
    <t>Субвенции бюджетам городских округов  на дополнительные гарантии по социальной поддержке детей-сирот и детей, оставшихся  без попечения родителей.</t>
  </si>
  <si>
    <t>00020203999040000151</t>
  </si>
  <si>
    <t xml:space="preserve">Субвенции бюджетам   городских  округов на государственное управление охраной труда на территориях  городских  округов </t>
  </si>
  <si>
    <t>Субвенции бюджетам  городских округов на обеспечение  полномочий по организации и осуществлению деятельности по опеке и попечительству  в отношении  совершеннолетних лиц, признанных  судом недееспособными вследствие психического расстройства или ограничения  судом в дееспособности вследствие  злоупотребления спиртными напитками и наркотическими  средствами.</t>
  </si>
  <si>
    <t>Субвенции бюджетам  городских округов на обеспечение  полномочий по организации и осуществлению деятельности по опеке и попечительству  в отношении  несовершеннолетних лиц</t>
  </si>
  <si>
    <t>Субвенции бюджетам  городских  округов  на организацию  деятельности  комиссий  по делам несовершеннолетних и защите их прав</t>
  </si>
  <si>
    <t xml:space="preserve">Субвенции бюджетам городских  округов  на финансовое  обеспечение расходов  по воспитанию  и обучению детей-инвалидов в  дошкольных  образовательных  учреждениях </t>
  </si>
  <si>
    <t>Субвенции бюджетам  городских округов на организационное обеспечение деятельности  административных  комиссий</t>
  </si>
  <si>
    <t>Прочие  субвенции</t>
  </si>
  <si>
    <t>Субвенции бюджетам городских округов на осуществление полномочий по подготовке проведения статистических переписей</t>
  </si>
  <si>
    <t>00020203002040000151</t>
  </si>
  <si>
    <t>Субвенции бюджетам  городских  округов на   денежные выплаты  медицинскому персоналу фельдшерско-акушерских пунктов, врачам, фельдшерам и медицинским сестрам скорой медицинской помощи.</t>
  </si>
  <si>
    <t>00020203055040000151</t>
  </si>
  <si>
    <t>Субвенции  бюджетам городских  округов   на содержание ребёнка в семье опекуна и приёмной семье, а также  вознаграждение, причитающееся приемному  родителю.</t>
  </si>
  <si>
    <t>00020203027040000151</t>
  </si>
  <si>
    <t xml:space="preserve">Субвенции бюджетам городских округов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образования.  </t>
  </si>
  <si>
    <t>00020203029040000151</t>
  </si>
  <si>
    <t>Субвенции бюджетам городских округов  на обеспечение  жилыми помещениями  детей-сирот, детей, оставшихся без попечения родителей, а также  детей, находящихся  под опекой  (попечительством), не имеющих закрепленного жилого  помещения.</t>
  </si>
  <si>
    <t>00020203026040000151</t>
  </si>
  <si>
    <t>Субвенции   бюджетам  городских  округов  на  ежемесячное  денежное  вознаграждение  за  классное  руководство.</t>
  </si>
  <si>
    <t>00020203021040000151</t>
  </si>
  <si>
    <t>Субвенции  из областного  бюджета</t>
  </si>
  <si>
    <t>Субсидии бюджетам муниципальных образований  на софинансирование муниципальных программ по подддержке и развитию субъектов  малого и среднего предпринимательства в рамках ДЦП " Развитие  субъектов  малого и среднего предпринимательства в Амурской области на 2011-2013 годы"</t>
  </si>
  <si>
    <t>00020202999040000151</t>
  </si>
  <si>
    <t>Субсидии бюджетам муниципальных образований, исспользующих информационные системы (подситемы) для планирования бюджетных ассигнований на оказание муниципальных услуг (выполнение работ) с учетом показателей муниципального задания</t>
  </si>
  <si>
    <t>Субсидии на ремонт  и обеспечение  повышения  степени  благоустройства  жилых домов  ветеранов Великой Отечественной войны, включая  расходы  на строительство  и подключение  систем  коммунальной  инфраструктуры</t>
  </si>
  <si>
    <t>Субсидии бюджетам городских округов на реализацию мероприятий по строительству спортивных объектов муниципальной собственности в рамках ДЦП "Развитие физической культуры и спорта в Амурской области на 2009-2011 годы"</t>
  </si>
  <si>
    <t>Субсидии бюджетам городских округов на осуществление мероприятий по ДЦП "Совершенствование организации медицинской помощи пострадавшим при дорожно- транспортных происшествиях в Амурской области на 2011-2013 годы"</t>
  </si>
  <si>
    <t>Субсидии бюджетам муниципальных образований  на поддержку производства и реализации молока личных подворий граждан по ОРП "Развитие  молочного скотоводства и увеличение производства молока в Амурской области на 2011-2012 годы"</t>
  </si>
  <si>
    <t>Субсидии бюджетам городских округов на софинансирование расходов, связанных с приобретением компьютерной техники для муниципальных библиотек с подключением  к сети Интернет в 2011 году</t>
  </si>
  <si>
    <t>Субсидии бюджетам городских округов на софинансирование расходов, связанных с приобретением современного оборудования для пищеблоков муниципальных общеобразовательных учреждений на 2011 год</t>
  </si>
  <si>
    <t>Субсидии бюджетам муниципальных образований на софинансирование расходов по осуществлению дорожной деятельности в отношении автомобильных дорог местного значения и сооружений на них</t>
  </si>
  <si>
    <t>Субсидии бюджетам городских округов на проведение текущего ремонта  и материально-технического оснащения  стационарных детских оздоровительных лагерей в 2011 году</t>
  </si>
  <si>
    <t>Субсидии бюджетам городских округов  на софинансирование расходов, связанных с обеспечением  пожарной и антитеррористической безопасности образовательных учреждений в рамках реализации ДЦП "Развитие образования Амурской области на 2009-2015годы"</t>
  </si>
  <si>
    <t>Субсидии бюджетам городских округов на софинансирование расходов, связанных с частичной оплатой стоимости путевок для детей  работающих граждан  в организации  отдыха и оздоровления детей в каникулярное время</t>
  </si>
  <si>
    <t xml:space="preserve">Субсидии бюджетам городских округов на софинансирование расходов  по приобретению  и сопровождению программного обеспечения, используемого при организации исполнения местных бюджетов и учета сведений о земельных участках, расположенных в границах муниципальных образований, на 2011 год.         </t>
  </si>
  <si>
    <t>Субсидии бюджетам городских округов на софинансирование  муниципальных программ по реализации  энергосберегающих  проектов на территории Амурской области в части расходов по внедрению частотнорегулируемого привода электродвигателей тягодутьевых машин и насосного оборудования, работающего с переменной  нагрузкой в рамках реализации ДЦП " Энергосбережение и повышение энергетической эффективности в Амурской области с 2010 по 2014 год и на период до 2020 года".</t>
  </si>
  <si>
    <t>Субсидии бюджетам городских округов на софинансирование расходов по организации предоставления коммунальных услуг населению</t>
  </si>
  <si>
    <t>Субсидии бюджетам городских округов на софинансирование расходов  по организации коммунального хозяйства в части заготовки топлива</t>
  </si>
  <si>
    <t>Прочие субсидии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</si>
  <si>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</si>
  <si>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00020202105040000151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</si>
  <si>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</si>
  <si>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00020202089040004151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</si>
  <si>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</t>
  </si>
  <si>
    <t>00020202088040004151</t>
  </si>
  <si>
    <t>Субсидии бюджетам городских округов на бюджетные инвестиции для модернизации объектов коммунальной инфраструктуры</t>
  </si>
  <si>
    <t>00020202078040000151</t>
  </si>
  <si>
    <t>Субсидии бюджетам городских округов на бюджетные инвестиции в объекты капитального строительства  собственности муниципальных образований</t>
  </si>
  <si>
    <t>00020202077040000151</t>
  </si>
  <si>
    <t>Субсидии из областного  бюджета</t>
  </si>
  <si>
    <t>Дотации  бюджетам городских округов на доведение финансовой помощи до уровня 2010 года</t>
  </si>
  <si>
    <t>00020201999040000151</t>
  </si>
  <si>
    <t>Дотации бюджетам городских округов на поддержку мер по обеспечению сбалансированности бюджетов</t>
  </si>
  <si>
    <t>00020201003040000151</t>
  </si>
  <si>
    <t xml:space="preserve">Дотации  бюджетам  городских  округов  на выравнивание бюджетной обеспеченности </t>
  </si>
  <si>
    <t>00020201001040000151</t>
  </si>
  <si>
    <t>БЕЗВОЗМЕЗДНЫЕ ПОСТУПЛЕНИЯ ОТ ДРУГИХ БЮДЖЕТОВ БЮДЖЕТНОЙ СИСТЕМЫ РОССИЙСКОЙ ФЕДЕРАЦИИ</t>
  </si>
  <si>
    <t>00020200000000000000</t>
  </si>
  <si>
    <t>БЕЗВОЗМЕЗДНЫЕ ПОСТУПЛЕНИЯ</t>
  </si>
  <si>
    <t>00020000000000000000</t>
  </si>
  <si>
    <t>ИТОГО    ДОХОДОВ: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</si>
  <si>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</si>
  <si>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</si>
  <si>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</si>
  <si>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00011700000000000000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</si>
  <si>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</si>
  <si>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</si>
  <si>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   </t>
  </si>
  <si>
    <t>00011633040040000140</t>
  </si>
  <si>
    <t>Денежные  взыскания, налагаемые в возмещение  ущерба, причиненного  в результате  незаконного  или нецелевого  использования  бюджетных средств (в части бюджетов городских округов)</t>
  </si>
  <si>
    <t>00011632000040000140</t>
  </si>
  <si>
    <t>Денежные взыскания (штрафы) за административные правонарушения в области дорожного движения</t>
  </si>
  <si>
    <t>00011630000010000140</t>
  </si>
  <si>
    <t>Денежные взыскания (штрафы) за нарушение  законодательства,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</si>
  <si>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</si>
  <si>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 xml:space="preserve">Денежные взыскания (штрафы) за нарушение земельного законодательства </t>
  </si>
  <si>
    <t>00011625060010000140</t>
  </si>
  <si>
    <t>Денежные взыскания (штрафы) за нарушение законодательства  в   области  охраны окружающей среды</t>
  </si>
  <si>
    <t>00011625050010000140</t>
  </si>
  <si>
    <t>Денежные взыскания (штрафы) за нарушение законодательства  об охране и использовании животного мира.</t>
  </si>
  <si>
    <t>00011625030010000140</t>
  </si>
  <si>
    <t>Денежные взыскания (штрафы) за нарушение законодательства о недрах, об особо охраняемых природных территориях, об охране и 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законодательства, в том числе:</t>
  </si>
  <si>
    <t>00011625000010000140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</si>
  <si>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</si>
  <si>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00011621040040000140</t>
  </si>
  <si>
    <t>Денежные взыскания (штрафы) за административные правонарушения в области государственного регулирования производства и оборота  этилового спирта, алкогольной, спиртосодержащей и табачной продукции</t>
  </si>
  <si>
    <t>00011608000010000140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</si>
  <si>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</si>
  <si>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00011606000010000140</t>
  </si>
  <si>
    <t xml:space="preserve">Денежные взыскания ( 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</si>
  <si>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00011603030010000140</t>
  </si>
  <si>
    <t>Денежные взыскания ( штрафы) за нарушение законодательства о налогах и сборах, предусмотренные ст.116,117,118,  п.1и2 ст.120, ст.125,126,128,129,129.1,132,133,134,135,135.1 НК РФ</t>
  </si>
  <si>
    <t>00011603010010000140</t>
  </si>
  <si>
    <t>ШТРАФЫ, САНКЦИИ, ВОЗМЕЩЕНИЕ УЩЕРБА</t>
  </si>
  <si>
    <t>00011600000000000000</t>
  </si>
  <si>
    <t>Доходы от продажи земельных участков, находящихся в  собственности городских округов ( за исключением земельных участков муниципальных бюджетных и автономных учреждений).</t>
  </si>
  <si>
    <t>00011406024040000430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</si>
  <si>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</si>
  <si>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</si>
  <si>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реализации иного имущества, находящегося в собственности городских округов( 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  в части реализации основных средств по указанному имуществу</t>
  </si>
  <si>
    <t>00011402033040000410</t>
  </si>
  <si>
    <t>ДОХОДЫ ОТ ПРОДАЖИ МАТЕРИАЛЬНЫХ И НЕМАТЕРИАЛЬНЫХ АКТИВОВ</t>
  </si>
  <si>
    <t>00011400000000000000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</si>
  <si>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</si>
  <si>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00011303040040000130</t>
  </si>
  <si>
    <t>ДОХОДЫ ОТ ОКАЗАНИЯ ПЛАТНЫХ УСЛУГ И КОМПЕНСАЦИИ ЗАТРАТ ГОСУДАРСТВА</t>
  </si>
  <si>
    <t>00011300000000000000</t>
  </si>
  <si>
    <t>Плата за негативное воздействие на окружающую среду</t>
  </si>
  <si>
    <t>00011201000010000120</t>
  </si>
  <si>
    <t>ПЛАТЕЖИ ПРИ ПОЛЬЗОВАНИИ ПРИРОДНЫМИ РЕСУРСАМИ</t>
  </si>
  <si>
    <t>00011200000000000000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</si>
  <si>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</si>
  <si>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</si>
  <si>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округами. </t>
  </si>
  <si>
    <t>00011107014040000120</t>
  </si>
  <si>
    <t>Доходы, получаемые в виде арендной  платы, а также средства от продажи права на заключение договоров аренды  за земли находящиеся в собственности городских округов, (за исключением земельных участков муниципальных бюджетных и автономных учреждений.</t>
  </si>
  <si>
    <t>00011105024040000120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</si>
  <si>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  границах  городских  округов, а также средства от продажи права на заключение договоров аренды указанных земельных участков</t>
  </si>
  <si>
    <t>00011105010040000120</t>
  </si>
  <si>
    <t>ДОХОДЫ ОТ ИСПОЛЬЗОВАНИЯ ИМУЩЕСТВА, НАХОДЯЩЕГОСЯ В ГОСУДАРСТВЕННОЙ И МУНИЦИПАЛЬНОЙ СОБСТВЕННОСТИ,  в том числе:</t>
  </si>
  <si>
    <t>00011100000000000000</t>
  </si>
  <si>
    <t>НЕНАЛОГОВЫЕ ДОХОДЫ</t>
  </si>
  <si>
    <t>в 1,8 раза</t>
  </si>
  <si>
    <t>Земельный налог ( по обязательствам, возникшим до 1 января 2006 года), мобилизуемый на территориях городских округов</t>
  </si>
  <si>
    <t>00010904050040000110</t>
  </si>
  <si>
    <t>Прочие местные налоги и сборы</t>
  </si>
  <si>
    <t>Налог на имущество предприятий</t>
  </si>
  <si>
    <t>00010904010010000110</t>
  </si>
  <si>
    <t>Земельный налог ( по обязательствам, возникшим до 1 января 2006года), мобилизуемый на территориях городских округов</t>
  </si>
  <si>
    <t>Налог на прибыль организаций, зачислявшийся до 1 января 2005 года  в местные бюджеты, мобилизуемый на территориях  городских округов</t>
  </si>
  <si>
    <t>00010901020040000110</t>
  </si>
  <si>
    <t>ЗАДОЛЖЕННОСТЬ И ПЕРЕРАСЧЕТЫ ПО ОТМЕНЕННЫМ НАЛОГАМ, СБОРАМ И ИНЫМ ОБЯЗАТЕЛЬНЫМ ПЛАТЕЖАМ</t>
  </si>
  <si>
    <t>00010900000000000000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</si>
  <si>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округов.</t>
  </si>
  <si>
    <t>00010807173011000110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</si>
  <si>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приёмом квалификационных экзаменов на получение права на управление транспортными средствами</t>
  </si>
  <si>
    <t>00010807140010000110</t>
  </si>
  <si>
    <t>Государственная пошлина за выдачу разрешения на установку рекламной конструкции</t>
  </si>
  <si>
    <t>00010807150011000110</t>
  </si>
  <si>
    <t>Государственная пошлина по делам, рассматриваемым в судах общей юрисдикции, мировыми судьями (за исключением    Верховного   Суда   Российской Федерации)</t>
  </si>
  <si>
    <t>00010803010010000110</t>
  </si>
  <si>
    <t>ГОСУДАРСТВЕННАЯ ПОШЛИНА</t>
  </si>
  <si>
    <t>00010800000000000000</t>
  </si>
  <si>
    <t>Земельный налог, 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</si>
  <si>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00010606022040000110</t>
  </si>
  <si>
    <t>Земельный налог, взимаемый по ставкам, установленным в соответствии с п/п1,п.1,ст.394 НК РФ и применяемым к объектам налогообложения, расположенным в границах городских округов</t>
  </si>
  <si>
    <t>00010606012040000110</t>
  </si>
  <si>
    <t>Земельный налог</t>
  </si>
  <si>
    <t>00010606000000000110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</si>
  <si>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</si>
  <si>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</si>
  <si>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НАЛОГИ НА ИМУЩЕСТВО</t>
  </si>
  <si>
    <t>00010600000000000000</t>
  </si>
  <si>
    <t>Единый сельскохозяйственный налог (за налоговые периоды, истекшие  до 1 января 2011 года)</t>
  </si>
  <si>
    <t>00010503020010000110</t>
  </si>
  <si>
    <t>Единый сельскохозяйственный налог</t>
  </si>
  <si>
    <t>00010503010010000110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</si>
  <si>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</si>
  <si>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</si>
  <si>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налог на вмененный доход для отдельных видов деятельности</t>
  </si>
  <si>
    <t>00010502010020000110</t>
  </si>
  <si>
    <t>НАЛОГИ НА СОВОКУПНЫЙ ДОХОД</t>
  </si>
  <si>
    <t>00010500000000000000</t>
  </si>
  <si>
    <t>в 2 раза</t>
  </si>
  <si>
    <t>Налог на доходы физических лиц с доходов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</si>
  <si>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00010102070010000110</t>
  </si>
  <si>
    <t>Налог  на доходы физических  лиц, с  доходов, полученных  в  виде процентов  по облигациям  с  ипотечным   покрытием, эмитированным  до 1 января  2007 года, а  также  с  доходов  учредителей  доверительного  управления  ипотечным  покрытием, полученных  на  основании приобретения  ипотечных сертификатов  участия, выданных управляющим ипотечным покрытием до 1 января 2007года.</t>
  </si>
  <si>
    <t>00010102050010000110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</si>
  <si>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  при получении заёмных (кредитных)средств </t>
  </si>
  <si>
    <t>00010102040010000110</t>
  </si>
  <si>
    <t>Налог на доходы физических лиц с доходов, полученных физическими лицами, не являющимися налоговыми резидентами РФ</t>
  </si>
  <si>
    <t>00010102030010000110</t>
  </si>
  <si>
    <t>Налог на доходы физических лиц с доходов, облагаемых по налоговой ставке, установленной п. 1 ст. 224 Налогового кодекса РФ,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</si>
  <si>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00010102022010000110</t>
  </si>
  <si>
    <t>Налог на доходы физических лиц с доходов, облагаемых по налоговой ставке, установленной п. 1 ст.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</si>
  <si>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00010102021010000110</t>
  </si>
  <si>
    <t>Налог на доходы физических лиц с доходов, полученных  физическими  лицами, являющимися  налоговыми  резидентами РФ в виде дивидендов от долевого участия в деятельности организаций</t>
  </si>
  <si>
    <t>00010102010010000110</t>
  </si>
  <si>
    <t>Налог на доходы физических лиц</t>
  </si>
  <si>
    <t>00010102000010000110</t>
  </si>
  <si>
    <t>НАЛОГИ НА ПРИБЫЛЬ, ДОХОДЫ</t>
  </si>
  <si>
    <t>00010100000000000000</t>
  </si>
  <si>
    <t>НАЛОГОВЫЕ ДОХОДЫ</t>
  </si>
  <si>
    <t>00010000000000000000</t>
  </si>
  <si>
    <t>% исполнения</t>
  </si>
  <si>
    <t xml:space="preserve">Исполнено </t>
  </si>
  <si>
    <t>Бюджетные назначения на 2011 год</t>
  </si>
  <si>
    <t>Наименование показателей</t>
  </si>
  <si>
    <t>Код бюджетной                         классификации Российской Федерации</t>
  </si>
  <si>
    <t>Отчет об исполнении доходов местного бюджета за 1 полугодие 2011 года</t>
  </si>
  <si>
    <t>Приложение № 1</t>
  </si>
  <si>
    <t>Источники финансирования дефицита бюджета, всего</t>
  </si>
  <si>
    <t>Уменьшение прочих остатков денежных средств бюджетов городских округов</t>
  </si>
  <si>
    <t>00301050201040000610</t>
  </si>
  <si>
    <t>Уменьшение прочих остатков денежных средств бюджетов</t>
  </si>
  <si>
    <t>00301050201000000610</t>
  </si>
  <si>
    <t>Уменьшение прочих остатков средств бюджетов</t>
  </si>
  <si>
    <t>00301050200000000600</t>
  </si>
  <si>
    <t>Уменьшение остатков средств бюджетов</t>
  </si>
  <si>
    <t>00301050000000000500</t>
  </si>
  <si>
    <t>Увеличение прочих остатков денежных средств бюджетов городских округов</t>
  </si>
  <si>
    <t>00301050201040000510</t>
  </si>
  <si>
    <t>Увеличение прочих остатков денежных средств бюджетов</t>
  </si>
  <si>
    <t>00301050201000000510</t>
  </si>
  <si>
    <t>Увеличение прочих остатков средств бюджетов</t>
  </si>
  <si>
    <t>00301050200000000500</t>
  </si>
  <si>
    <t>Увеличение остатков средств бюджетов</t>
  </si>
  <si>
    <t>Изменение остатков средств на счетах по учету средств бюджета</t>
  </si>
  <si>
    <t>00301050000000000000</t>
  </si>
  <si>
    <t>Погашение бюджетами городских округов  кредитов  от других  бюджетов  бюджетной  системы Российской Федерации в  валюте  Российской   Федерации</t>
  </si>
  <si>
    <t>00301030000040000810</t>
  </si>
  <si>
    <t>Погашение  бюджетных кредитов от  других  бюджетов бюджетной системы Российской  Федерации в  валюте Российской Федерации</t>
  </si>
  <si>
    <t>00301030000000000800</t>
  </si>
  <si>
    <t>Получение  кредитов  от других  бюджетов  бюджетной  системы Российской Федерации   бюджетами городских округов   в  валюте  Российской   Федерации</t>
  </si>
  <si>
    <t>00301030000040000710</t>
  </si>
  <si>
    <t>Получение  бюджетных кредитов от  других  бюджетов бюджетной системы Российской  Федерации в  валюте Российской Федерации</t>
  </si>
  <si>
    <t>00301030000000000700</t>
  </si>
  <si>
    <t>Бюджетные кредиты от других бюджетов бюджетной системы Российской Федерации</t>
  </si>
  <si>
    <t>00301030000000000000</t>
  </si>
  <si>
    <t>Погашение   бюджетами  городских округов  кредитов  от кредитных  организаций  в валюте  Российской Федерации</t>
  </si>
  <si>
    <t>00301020000040000810</t>
  </si>
  <si>
    <t>Погашение  кредитов, предоставленных кредитными организациями в валюте Российской Федерации</t>
  </si>
  <si>
    <t>00301020000000000800</t>
  </si>
  <si>
    <t>Получение   кредитов  от  кредитных  организаций  бюджетами  городских округов    в  валюте  Российской  Федерации</t>
  </si>
  <si>
    <t>00301020000040000710</t>
  </si>
  <si>
    <t>Получение кредитов от кредитных организаций в валюте Российской Федерации</t>
  </si>
  <si>
    <t>00301020000000000700</t>
  </si>
  <si>
    <t>Кредиты кредитных организаций в валюте Российской Федерации</t>
  </si>
  <si>
    <t>00301020000000000000</t>
  </si>
  <si>
    <t>Исполнено</t>
  </si>
  <si>
    <t>Код бюджетной классификации</t>
  </si>
  <si>
    <t>тыс. руб.</t>
  </si>
  <si>
    <t>дефицита местного бюджета за 1 полугодие  2011 года</t>
  </si>
  <si>
    <t>Отчет об исполнении источников  внутреннего финансирования</t>
  </si>
  <si>
    <t>Приложение № 3</t>
  </si>
  <si>
    <t xml:space="preserve">  </t>
  </si>
  <si>
    <t>ВСЕГО:</t>
  </si>
  <si>
    <t>Итого по разделу 8:</t>
  </si>
  <si>
    <t>ГЦП "Повышение эффективности бюджетных расходов муниципального образования г.Белогорск на период  до 2012 года"</t>
  </si>
  <si>
    <t>8.1.</t>
  </si>
  <si>
    <t>8. МУ "Финансовое управление администрации города Белогорска"</t>
  </si>
  <si>
    <t>Итого по разделу 7:</t>
  </si>
  <si>
    <t>ГЦП "Меры адресной поддержки отдельных категорий граждан г. Белогорска  на 2009 - 2011 годы"</t>
  </si>
  <si>
    <t>7.4.</t>
  </si>
  <si>
    <t>7.3.</t>
  </si>
  <si>
    <t>ГЦП «Предупреждение и борьба с социально значимыми заболеваниями в  г.Белогорске на 2010-2012 годы»</t>
  </si>
  <si>
    <t>7.2.</t>
  </si>
  <si>
    <t>ГЦП "Совершенствование первичной   медико-санитарной помощи в г.Белогорске на 2010-2012 годы"</t>
  </si>
  <si>
    <t>7.1.</t>
  </si>
  <si>
    <t>7. МУ "Управление здравоохранения Администрации города Белогорск"</t>
  </si>
  <si>
    <t>Итого по разделу 6:</t>
  </si>
  <si>
    <t>в том числе:</t>
  </si>
  <si>
    <t>ГЦП "Развитие и сохранение культуры и искусства  г.Белогорска на 2009-2011 годы"</t>
  </si>
  <si>
    <t>6.1.</t>
  </si>
  <si>
    <t>6. МУ "Отдел культуры администрации города Белогорска"</t>
  </si>
  <si>
    <t>Итого по разделу 5:</t>
  </si>
  <si>
    <t>5.4.</t>
  </si>
  <si>
    <t>5.3.</t>
  </si>
  <si>
    <t>ГЦП "Развитие физической культуры и спорта на территории г. Белогорска на 2009-2011 годы"</t>
  </si>
  <si>
    <t>5.2.</t>
  </si>
  <si>
    <t>ГЦП "Развитие  образования  г. Белогорск на 2011-2015 годы"</t>
  </si>
  <si>
    <t>5.1.</t>
  </si>
  <si>
    <t>5. МУ "Комитет по образованию, делам молодежи" администрации г. Белогорска</t>
  </si>
  <si>
    <t>Итого по разделу 4:</t>
  </si>
  <si>
    <t>4.1.</t>
  </si>
  <si>
    <t>4. Управление по делам гражданской обороны и чрезвычайным ситуациям города Белогорска</t>
  </si>
  <si>
    <t>Итого по разделу 3:</t>
  </si>
  <si>
    <t>3.1.</t>
  </si>
  <si>
    <t xml:space="preserve">   3. МУ "Управление по физической культуре и спорту Администрации города Белогорск"</t>
  </si>
  <si>
    <t>Итого по разделу 2:</t>
  </si>
  <si>
    <t>ГЦП "Социальное  и экономическое развитие с. Низинное муниципального  образования   города  Белогорск на 2011-2013 годы"</t>
  </si>
  <si>
    <t>3.0</t>
  </si>
  <si>
    <t>ГЦП  "Обеспечение жильем молодых семей г. Белогорска  на 2009-2015 годы"</t>
  </si>
  <si>
    <t>2.9.</t>
  </si>
  <si>
    <t>2.8.</t>
  </si>
  <si>
    <t>2.7.</t>
  </si>
  <si>
    <t>ГЦП "Переселение граждан из ветхого и аварийного жилищного фонда г. Белогорск на 2009-2011 гг."</t>
  </si>
  <si>
    <t>2.6.</t>
  </si>
  <si>
    <t>2.5.</t>
  </si>
  <si>
    <t>ГЦП "Профилактика правонарушений в г. Белогорск на 2010-2012 годы"</t>
  </si>
  <si>
    <t>2.4.</t>
  </si>
  <si>
    <t>2.3.</t>
  </si>
  <si>
    <t>ГЦП "Реформирование и модернизация жилищно-коммунального комплекса г.Белогорска на 2009-2011 гг."</t>
  </si>
  <si>
    <t>2.2.</t>
  </si>
  <si>
    <t>ГЦП "Развитие дорожной сети  г.Белогорска на 2009-2014 годы"</t>
  </si>
  <si>
    <t>2.1.</t>
  </si>
  <si>
    <t>2. МУ Управление жилищно-коммунального хозяйства Администрации г. Белогорск</t>
  </si>
  <si>
    <t>Итого по разделу 1:</t>
  </si>
  <si>
    <t>ГЦП "Развитие и сохранение культуры и искусства  г.Белогорска на 2009-2011 годы" Подпрограмма "Строительство, реконструкция, техническое переоснащение объектов учреждений культуры г.Белогорска"</t>
  </si>
  <si>
    <t>1.9.</t>
  </si>
  <si>
    <t>1.8.</t>
  </si>
  <si>
    <t>1.7.</t>
  </si>
  <si>
    <t>1.6.</t>
  </si>
  <si>
    <t>1.5.</t>
  </si>
  <si>
    <t>1.4.</t>
  </si>
  <si>
    <t>ГЦП "Развитие агропромышленного комплекса муниципального образования г. Белогорск на 2010-2012 годы"</t>
  </si>
  <si>
    <t>1.3.</t>
  </si>
  <si>
    <t>ГЦП "Создание условий для развития малого и среднего бизнеса в г.Белогорске на 2011-2015 годы"</t>
  </si>
  <si>
    <t>1.2.</t>
  </si>
  <si>
    <t>ГЦП "Развитие социальной и инженерной инфраструктуры города Белогорска на период до 2013 года"</t>
  </si>
  <si>
    <t>1.1.</t>
  </si>
  <si>
    <t>1.  Администрация города Белогорск</t>
  </si>
  <si>
    <t>Наименование  раздела/программы</t>
  </si>
  <si>
    <t>№ п/п</t>
  </si>
  <si>
    <t xml:space="preserve">предусмотренных к финансированию из местного бюджета за 1 полугодие  2011 года </t>
  </si>
  <si>
    <t>Отчет об исполнении долгосрочных городских целевых программ,</t>
  </si>
  <si>
    <t>Приложение № 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</si>
</sst>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>
      <alignment/>
    </xf>
    <xf numFmtId="49" fontId="5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11" fillId="0" borderId="0" xfId="0" applyFont="1" applyAlignment="1">
      <alignment horizontal="center" wrapText="1"/>
    </xf>
    <xf numFmtId="0" fontId="12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5" fillId="0" borderId="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 vertical="top"/>
    </xf>
    <xf numFmtId="0" fontId="9" fillId="0" borderId="12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13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49" fontId="6" fillId="33" borderId="1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2" fillId="0" borderId="12" xfId="0" applyFont="1" applyBorder="1" applyAlignment="1">
      <alignment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16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vertical="top" wrapText="1"/>
    </xf>
    <xf numFmtId="0" fontId="11" fillId="0" borderId="13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2" fillId="33" borderId="12" xfId="0" applyFont="1" applyFill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/>
    </xf>
    <xf numFmtId="0" fontId="6" fillId="34" borderId="10" xfId="57" applyFont="1" applyFill="1" applyBorder="1" applyAlignment="1">
      <alignment wrapText="1"/>
      <protection/>
    </xf>
    <xf numFmtId="164" fontId="6" fillId="0" borderId="10" xfId="0" applyNumberFormat="1" applyFont="1" applyFill="1" applyBorder="1" applyAlignment="1">
      <alignment horizontal="right"/>
    </xf>
    <xf numFmtId="0" fontId="6" fillId="34" borderId="10" xfId="60" applyFont="1" applyFill="1" applyBorder="1" applyAlignment="1">
      <alignment vertical="top" wrapText="1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4" fillId="0" borderId="1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4" fontId="4" fillId="0" borderId="1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6" fillId="0" borderId="10" xfId="0" applyNumberFormat="1" applyFont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164" fontId="6" fillId="33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49" fontId="15" fillId="33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4" fillId="0" borderId="1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6" fillId="34" borderId="10" xfId="54" applyFont="1" applyFill="1" applyBorder="1" applyAlignment="1">
      <alignment wrapText="1"/>
      <protection/>
    </xf>
    <xf numFmtId="0" fontId="6" fillId="34" borderId="10" xfId="53" applyFont="1" applyFill="1" applyBorder="1" applyAlignment="1">
      <alignment wrapText="1"/>
      <protection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 wrapText="1"/>
    </xf>
    <xf numFmtId="164" fontId="11" fillId="0" borderId="18" xfId="0" applyNumberFormat="1" applyFont="1" applyBorder="1" applyAlignment="1">
      <alignment horizontal="right" vertical="center"/>
    </xf>
    <xf numFmtId="164" fontId="12" fillId="0" borderId="19" xfId="0" applyNumberFormat="1" applyFont="1" applyBorder="1" applyAlignment="1">
      <alignment horizontal="right" vertical="center"/>
    </xf>
    <xf numFmtId="164" fontId="12" fillId="0" borderId="19" xfId="0" applyNumberFormat="1" applyFont="1" applyFill="1" applyBorder="1" applyAlignment="1">
      <alignment horizontal="right" vertical="center"/>
    </xf>
    <xf numFmtId="164" fontId="12" fillId="33" borderId="19" xfId="0" applyNumberFormat="1" applyFont="1" applyFill="1" applyBorder="1" applyAlignment="1">
      <alignment horizontal="right" vertical="center"/>
    </xf>
    <xf numFmtId="164" fontId="12" fillId="0" borderId="20" xfId="0" applyNumberFormat="1" applyFont="1" applyBorder="1" applyAlignment="1">
      <alignment horizontal="right" vertical="center"/>
    </xf>
    <xf numFmtId="164" fontId="11" fillId="0" borderId="12" xfId="0" applyNumberFormat="1" applyFont="1" applyBorder="1" applyAlignment="1">
      <alignment horizontal="right" vertical="center"/>
    </xf>
    <xf numFmtId="164" fontId="12" fillId="0" borderId="12" xfId="0" applyNumberFormat="1" applyFont="1" applyBorder="1" applyAlignment="1">
      <alignment horizontal="right" vertical="center"/>
    </xf>
    <xf numFmtId="164" fontId="12" fillId="0" borderId="14" xfId="0" applyNumberFormat="1" applyFont="1" applyBorder="1" applyAlignment="1">
      <alignment horizontal="right" vertical="center"/>
    </xf>
    <xf numFmtId="164" fontId="11" fillId="0" borderId="19" xfId="0" applyNumberFormat="1" applyFont="1" applyBorder="1" applyAlignment="1">
      <alignment horizontal="right" vertical="center"/>
    </xf>
    <xf numFmtId="164" fontId="11" fillId="0" borderId="10" xfId="0" applyNumberFormat="1" applyFont="1" applyBorder="1" applyAlignment="1">
      <alignment horizontal="right" vertical="center"/>
    </xf>
    <xf numFmtId="164" fontId="12" fillId="0" borderId="12" xfId="0" applyNumberFormat="1" applyFont="1" applyFill="1" applyBorder="1" applyAlignment="1">
      <alignment horizontal="right" vertical="center"/>
    </xf>
    <xf numFmtId="164" fontId="11" fillId="0" borderId="13" xfId="0" applyNumberFormat="1" applyFont="1" applyFill="1" applyBorder="1" applyAlignment="1">
      <alignment horizontal="right" vertical="center"/>
    </xf>
    <xf numFmtId="164" fontId="12" fillId="0" borderId="14" xfId="0" applyNumberFormat="1" applyFont="1" applyFill="1" applyBorder="1" applyAlignment="1">
      <alignment horizontal="right" vertical="center"/>
    </xf>
    <xf numFmtId="164" fontId="11" fillId="0" borderId="12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164" fontId="6" fillId="36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59" applyFont="1" applyFill="1" applyBorder="1" applyAlignment="1">
      <alignment vertical="top" wrapText="1"/>
      <protection/>
    </xf>
    <xf numFmtId="0" fontId="12" fillId="0" borderId="12" xfId="0" applyFont="1" applyFill="1" applyBorder="1" applyAlignment="1">
      <alignment wrapText="1"/>
    </xf>
    <xf numFmtId="49" fontId="0" fillId="34" borderId="10" xfId="0" applyNumberFormat="1" applyFont="1" applyFill="1" applyBorder="1" applyAlignment="1">
      <alignment horizontal="center" vertical="top" shrinkToFit="1"/>
    </xf>
    <xf numFmtId="0" fontId="17" fillId="34" borderId="10" xfId="0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horizontal="center" shrinkToFit="1"/>
    </xf>
    <xf numFmtId="0" fontId="11" fillId="0" borderId="0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6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64" fontId="6" fillId="0" borderId="10" xfId="0" applyNumberFormat="1" applyFont="1" applyFill="1" applyBorder="1" applyAlignment="1">
      <alignment/>
    </xf>
    <xf numFmtId="164" fontId="6" fillId="0" borderId="10" xfId="0" applyNumberFormat="1" applyFont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vertical="top" wrapText="1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11" fillId="0" borderId="15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wrapText="1"/>
    </xf>
    <xf numFmtId="164" fontId="11" fillId="0" borderId="18" xfId="0" applyNumberFormat="1" applyFont="1" applyBorder="1" applyAlignment="1">
      <alignment vertical="center"/>
    </xf>
    <xf numFmtId="164" fontId="12" fillId="0" borderId="19" xfId="0" applyNumberFormat="1" applyFont="1" applyBorder="1" applyAlignment="1">
      <alignment vertical="center"/>
    </xf>
    <xf numFmtId="164" fontId="12" fillId="0" borderId="14" xfId="0" applyNumberFormat="1" applyFont="1" applyBorder="1" applyAlignment="1">
      <alignment vertical="center"/>
    </xf>
    <xf numFmtId="164" fontId="11" fillId="0" borderId="19" xfId="0" applyNumberFormat="1" applyFont="1" applyBorder="1" applyAlignment="1">
      <alignment vertical="center"/>
    </xf>
    <xf numFmtId="164" fontId="11" fillId="0" borderId="14" xfId="0" applyNumberFormat="1" applyFont="1" applyBorder="1" applyAlignment="1">
      <alignment vertical="center"/>
    </xf>
    <xf numFmtId="164" fontId="5" fillId="0" borderId="10" xfId="0" applyNumberFormat="1" applyFont="1" applyFill="1" applyBorder="1" applyAlignment="1">
      <alignment/>
    </xf>
    <xf numFmtId="0" fontId="12" fillId="0" borderId="14" xfId="0" applyFont="1" applyBorder="1" applyAlignment="1">
      <alignment vertical="center" wrapText="1"/>
    </xf>
    <xf numFmtId="164" fontId="12" fillId="0" borderId="20" xfId="0" applyNumberFormat="1" applyFont="1" applyBorder="1" applyAlignment="1">
      <alignment vertical="center"/>
    </xf>
    <xf numFmtId="164" fontId="4" fillId="0" borderId="10" xfId="0" applyNumberFormat="1" applyFont="1" applyFill="1" applyBorder="1" applyAlignment="1">
      <alignment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indent="5"/>
    </xf>
    <xf numFmtId="0" fontId="3" fillId="0" borderId="0" xfId="0" applyFont="1" applyAlignment="1">
      <alignment horizontal="left" vertical="top" wrapText="1" indent="5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165" fontId="4" fillId="0" borderId="10" xfId="0" applyNumberFormat="1" applyFont="1" applyFill="1" applyBorder="1" applyAlignment="1">
      <alignment vertical="top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2" fontId="5" fillId="0" borderId="0" xfId="0" applyNumberFormat="1" applyFont="1" applyAlignment="1">
      <alignment vertical="top"/>
    </xf>
    <xf numFmtId="165" fontId="5" fillId="0" borderId="10" xfId="0" applyNumberFormat="1" applyFont="1" applyFill="1" applyBorder="1" applyAlignment="1">
      <alignment vertical="top"/>
    </xf>
    <xf numFmtId="0" fontId="5" fillId="0" borderId="2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right" vertical="top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right" vertical="top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1" xfId="0" applyNumberFormat="1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164" fontId="5" fillId="0" borderId="10" xfId="0" applyNumberFormat="1" applyFont="1" applyBorder="1" applyAlignment="1">
      <alignment vertical="top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165" fontId="5" fillId="0" borderId="10" xfId="0" applyNumberFormat="1" applyFont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horizontal="right" vertical="top"/>
    </xf>
    <xf numFmtId="165" fontId="6" fillId="0" borderId="10" xfId="0" applyNumberFormat="1" applyFont="1" applyFill="1" applyBorder="1" applyAlignment="1">
      <alignment vertical="top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165" fontId="5" fillId="0" borderId="10" xfId="0" applyNumberFormat="1" applyFont="1" applyFill="1" applyBorder="1" applyAlignment="1">
      <alignment horizontal="right" vertical="top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165" fontId="6" fillId="0" borderId="22" xfId="0" applyNumberFormat="1" applyFont="1" applyFill="1" applyBorder="1" applyAlignment="1">
      <alignment vertical="top" wrapText="1"/>
    </xf>
    <xf numFmtId="165" fontId="5" fillId="0" borderId="10" xfId="0" applyNumberFormat="1" applyFont="1" applyFill="1" applyBorder="1" applyAlignment="1">
      <alignment horizontal="center" vertical="top"/>
    </xf>
    <xf numFmtId="0" fontId="5" fillId="36" borderId="22" xfId="0" applyFont="1" applyFill="1" applyBorder="1" applyAlignment="1">
      <alignment horizontal="left" vertical="top" wrapText="1"/>
    </xf>
    <xf numFmtId="0" fontId="5" fillId="36" borderId="23" xfId="0" applyFont="1" applyFill="1" applyBorder="1" applyAlignment="1">
      <alignment horizontal="left" vertical="top" wrapText="1"/>
    </xf>
    <xf numFmtId="0" fontId="5" fillId="36" borderId="21" xfId="0" applyFont="1" applyFill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22" xfId="0" applyNumberFormat="1" applyFont="1" applyBorder="1" applyAlignment="1">
      <alignment horizontal="left" vertical="top" wrapText="1"/>
    </xf>
    <xf numFmtId="0" fontId="5" fillId="0" borderId="23" xfId="0" applyNumberFormat="1" applyFont="1" applyBorder="1" applyAlignment="1">
      <alignment horizontal="left" vertical="top" wrapText="1"/>
    </xf>
    <xf numFmtId="0" fontId="5" fillId="0" borderId="21" xfId="0" applyNumberFormat="1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0" fontId="5" fillId="0" borderId="0" xfId="0" applyNumberFormat="1" applyFont="1" applyFill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61" fillId="0" borderId="0" xfId="53" applyFont="1">
      <alignment/>
      <protection/>
    </xf>
    <xf numFmtId="0" fontId="61" fillId="0" borderId="0" xfId="53" applyNumberFormat="1" applyFont="1">
      <alignment/>
      <protection/>
    </xf>
    <xf numFmtId="0" fontId="62" fillId="0" borderId="0" xfId="53" applyNumberFormat="1" applyFont="1">
      <alignment/>
      <protection/>
    </xf>
    <xf numFmtId="49" fontId="62" fillId="0" borderId="0" xfId="53" applyNumberFormat="1" applyFont="1">
      <alignment/>
      <protection/>
    </xf>
    <xf numFmtId="165" fontId="63" fillId="0" borderId="10" xfId="53" applyNumberFormat="1" applyFont="1" applyBorder="1">
      <alignment/>
      <protection/>
    </xf>
    <xf numFmtId="49" fontId="64" fillId="0" borderId="22" xfId="53" applyNumberFormat="1" applyFont="1" applyBorder="1" applyAlignment="1">
      <alignment horizontal="left" wrapText="1"/>
      <protection/>
    </xf>
    <xf numFmtId="49" fontId="64" fillId="0" borderId="21" xfId="53" applyNumberFormat="1" applyFont="1" applyBorder="1" applyAlignment="1">
      <alignment horizontal="left" wrapText="1"/>
      <protection/>
    </xf>
    <xf numFmtId="165" fontId="62" fillId="0" borderId="10" xfId="53" applyNumberFormat="1" applyFont="1" applyBorder="1">
      <alignment/>
      <protection/>
    </xf>
    <xf numFmtId="0" fontId="5" fillId="0" borderId="10" xfId="53" applyFont="1" applyBorder="1" applyAlignment="1">
      <alignment horizontal="left" vertical="top" wrapText="1"/>
      <protection/>
    </xf>
    <xf numFmtId="49" fontId="62" fillId="0" borderId="10" xfId="53" applyNumberFormat="1" applyFont="1" applyBorder="1" applyAlignment="1">
      <alignment vertical="top"/>
      <protection/>
    </xf>
    <xf numFmtId="49" fontId="61" fillId="0" borderId="10" xfId="53" applyNumberFormat="1" applyFont="1" applyBorder="1" applyAlignment="1">
      <alignment vertical="top" wrapText="1"/>
      <protection/>
    </xf>
    <xf numFmtId="49" fontId="64" fillId="0" borderId="10" xfId="53" applyNumberFormat="1" applyFont="1" applyBorder="1" applyAlignment="1">
      <alignment vertical="top" wrapText="1"/>
      <protection/>
    </xf>
    <xf numFmtId="49" fontId="63" fillId="0" borderId="10" xfId="53" applyNumberFormat="1" applyFont="1" applyBorder="1" applyAlignment="1">
      <alignment vertical="top"/>
      <protection/>
    </xf>
    <xf numFmtId="49" fontId="61" fillId="0" borderId="10" xfId="53" applyNumberFormat="1" applyFont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justify" vertical="top" wrapText="1"/>
      <protection/>
    </xf>
    <xf numFmtId="0" fontId="65" fillId="0" borderId="10" xfId="53" applyFont="1" applyBorder="1" applyAlignment="1">
      <alignment horizontal="center" vertical="top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49" fontId="65" fillId="0" borderId="10" xfId="53" applyNumberFormat="1" applyFont="1" applyBorder="1" applyAlignment="1">
      <alignment horizontal="center" vertical="top"/>
      <protection/>
    </xf>
    <xf numFmtId="49" fontId="65" fillId="0" borderId="10" xfId="53" applyNumberFormat="1" applyFont="1" applyBorder="1" applyAlignment="1">
      <alignment horizontal="center" vertical="top" wrapText="1"/>
      <protection/>
    </xf>
    <xf numFmtId="0" fontId="66" fillId="0" borderId="0" xfId="53" applyFont="1" applyAlignment="1">
      <alignment horizontal="right"/>
      <protection/>
    </xf>
    <xf numFmtId="0" fontId="63" fillId="0" borderId="0" xfId="53" applyFont="1" applyAlignment="1">
      <alignment horizontal="center"/>
      <protection/>
    </xf>
    <xf numFmtId="0" fontId="3" fillId="0" borderId="0" xfId="53" applyFont="1" applyAlignment="1">
      <alignment horizontal="left" indent="30"/>
      <protection/>
    </xf>
    <xf numFmtId="0" fontId="3" fillId="0" borderId="0" xfId="53" applyFont="1" applyAlignment="1">
      <alignment horizontal="left" vertical="top" wrapText="1" indent="30"/>
      <protection/>
    </xf>
    <xf numFmtId="0" fontId="3" fillId="0" borderId="0" xfId="53" applyFont="1" applyAlignment="1">
      <alignment horizontal="left" vertical="top" indent="30"/>
      <protection/>
    </xf>
    <xf numFmtId="0" fontId="65" fillId="0" borderId="0" xfId="53" applyFont="1">
      <alignment/>
      <protection/>
    </xf>
    <xf numFmtId="0" fontId="0" fillId="0" borderId="0" xfId="0" applyFill="1" applyAlignment="1">
      <alignment/>
    </xf>
    <xf numFmtId="0" fontId="5" fillId="0" borderId="0" xfId="0" applyFont="1" applyBorder="1" applyAlignment="1">
      <alignment wrapText="1"/>
    </xf>
    <xf numFmtId="164" fontId="4" fillId="0" borderId="10" xfId="0" applyNumberFormat="1" applyFont="1" applyBorder="1" applyAlignment="1">
      <alignment/>
    </xf>
    <xf numFmtId="165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 vertical="top"/>
    </xf>
    <xf numFmtId="165" fontId="11" fillId="0" borderId="10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/>
    </xf>
    <xf numFmtId="165" fontId="5" fillId="0" borderId="14" xfId="0" applyNumberFormat="1" applyFont="1" applyFill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14" xfId="0" applyFont="1" applyFill="1" applyBorder="1" applyAlignment="1">
      <alignment horizontal="center" vertical="top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164" fontId="11" fillId="0" borderId="10" xfId="0" applyNumberFormat="1" applyFont="1" applyBorder="1" applyAlignment="1">
      <alignment/>
    </xf>
    <xf numFmtId="165" fontId="11" fillId="0" borderId="13" xfId="0" applyNumberFormat="1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top"/>
    </xf>
    <xf numFmtId="164" fontId="5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16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wrapText="1"/>
    </xf>
    <xf numFmtId="165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165" fontId="5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center" vertical="top"/>
    </xf>
    <xf numFmtId="165" fontId="5" fillId="0" borderId="14" xfId="0" applyNumberFormat="1" applyFont="1" applyFill="1" applyBorder="1" applyAlignment="1">
      <alignment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3" fillId="0" borderId="0" xfId="0" applyFont="1" applyAlignment="1">
      <alignment horizontal="left" indent="5"/>
    </xf>
    <xf numFmtId="0" fontId="12" fillId="0" borderId="0" xfId="0" applyFont="1" applyFill="1" applyAlignment="1">
      <alignment wrapText="1"/>
    </xf>
    <xf numFmtId="0" fontId="3" fillId="0" borderId="0" xfId="0" applyFont="1" applyAlignment="1">
      <alignment horizontal="left" indent="5"/>
    </xf>
    <xf numFmtId="0" fontId="11" fillId="0" borderId="0" xfId="0" applyFont="1" applyFill="1" applyAlignment="1">
      <alignment/>
    </xf>
    <xf numFmtId="0" fontId="40" fillId="0" borderId="0" xfId="0" applyFont="1" applyFill="1" applyAlignment="1">
      <alignment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7" xfId="59"/>
    <cellStyle name="Обычный 9" xfId="60"/>
    <cellStyle name="Followed Hyperlink" xfId="61"/>
    <cellStyle name="Плохой" xfId="62"/>
    <cellStyle name="Пояснение" xfId="63"/>
    <cellStyle name="Примечание" xfId="64"/>
    <cellStyle name="Примечание 10" xfId="65"/>
    <cellStyle name="Примечание 11" xfId="66"/>
    <cellStyle name="Примечание 12" xfId="67"/>
    <cellStyle name="Примечание 2" xfId="68"/>
    <cellStyle name="Примечание 3" xfId="69"/>
    <cellStyle name="Примечание 4" xfId="70"/>
    <cellStyle name="Примечание 5" xfId="71"/>
    <cellStyle name="Примечание 6" xfId="72"/>
    <cellStyle name="Примечание 7" xfId="73"/>
    <cellStyle name="Примечание 8" xfId="74"/>
    <cellStyle name="Примечание 9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1">
      <selection activeCell="B14" sqref="B14:D14"/>
    </sheetView>
  </sheetViews>
  <sheetFormatPr defaultColWidth="9.00390625" defaultRowHeight="12.75"/>
  <cols>
    <col min="1" max="1" width="18.125" style="175" customWidth="1"/>
    <col min="2" max="2" width="14.00390625" style="175" customWidth="1"/>
    <col min="3" max="3" width="9.125" style="175" customWidth="1"/>
    <col min="4" max="4" width="38.375" style="175" customWidth="1"/>
    <col min="5" max="5" width="13.375" style="176" customWidth="1"/>
    <col min="6" max="6" width="12.375" style="176" customWidth="1"/>
    <col min="7" max="7" width="12.875" style="176" customWidth="1"/>
    <col min="8" max="8" width="11.375" style="175" bestFit="1" customWidth="1"/>
    <col min="9" max="9" width="12.625" style="175" bestFit="1" customWidth="1"/>
    <col min="10" max="16384" width="9.125" style="175" customWidth="1"/>
  </cols>
  <sheetData>
    <row r="1" spans="5:7" ht="12" customHeight="1">
      <c r="E1" s="255" t="s">
        <v>747</v>
      </c>
      <c r="F1" s="255"/>
      <c r="G1" s="255"/>
    </row>
    <row r="2" spans="4:7" ht="27.75" customHeight="1">
      <c r="D2" s="254"/>
      <c r="E2" s="253" t="s">
        <v>534</v>
      </c>
      <c r="F2" s="253"/>
      <c r="G2" s="253"/>
    </row>
    <row r="3" spans="4:7" ht="15.75" customHeight="1">
      <c r="D3" s="252"/>
      <c r="E3" s="251" t="s">
        <v>541</v>
      </c>
      <c r="F3" s="251"/>
      <c r="G3" s="251"/>
    </row>
    <row r="4" spans="1:7" ht="21.75" customHeight="1">
      <c r="A4" s="250" t="s">
        <v>746</v>
      </c>
      <c r="B4" s="250"/>
      <c r="C4" s="250"/>
      <c r="D4" s="250"/>
      <c r="E4" s="250"/>
      <c r="F4" s="250"/>
      <c r="G4" s="250"/>
    </row>
    <row r="5" spans="1:7" ht="15">
      <c r="A5" s="249"/>
      <c r="B5" s="249"/>
      <c r="C5" s="249"/>
      <c r="D5" s="249"/>
      <c r="F5" s="248"/>
      <c r="G5" s="248" t="s">
        <v>78</v>
      </c>
    </row>
    <row r="6" spans="1:7" ht="57">
      <c r="A6" s="247" t="s">
        <v>745</v>
      </c>
      <c r="B6" s="246" t="s">
        <v>744</v>
      </c>
      <c r="C6" s="245"/>
      <c r="D6" s="244"/>
      <c r="E6" s="243" t="s">
        <v>743</v>
      </c>
      <c r="F6" s="243" t="s">
        <v>742</v>
      </c>
      <c r="G6" s="243" t="s">
        <v>741</v>
      </c>
    </row>
    <row r="7" spans="1:7" ht="11.25" customHeight="1">
      <c r="A7" s="242">
        <v>1</v>
      </c>
      <c r="B7" s="241">
        <v>2</v>
      </c>
      <c r="C7" s="240"/>
      <c r="D7" s="239"/>
      <c r="E7" s="238">
        <v>3</v>
      </c>
      <c r="F7" s="238">
        <v>4</v>
      </c>
      <c r="G7" s="238">
        <v>5</v>
      </c>
    </row>
    <row r="8" spans="1:7" ht="24" customHeight="1">
      <c r="A8" s="213" t="s">
        <v>740</v>
      </c>
      <c r="B8" s="180" t="s">
        <v>739</v>
      </c>
      <c r="C8" s="179"/>
      <c r="D8" s="178"/>
      <c r="E8" s="177">
        <f>E9+E18+E23+E28+E33</f>
        <v>512498.5</v>
      </c>
      <c r="F8" s="177">
        <f>F9+F18+F23+F28+F33</f>
        <v>228716.7</v>
      </c>
      <c r="G8" s="177">
        <f>F8/E8*100</f>
        <v>44.6</v>
      </c>
    </row>
    <row r="9" spans="1:7" ht="20.25" customHeight="1">
      <c r="A9" s="213" t="s">
        <v>738</v>
      </c>
      <c r="B9" s="221" t="s">
        <v>737</v>
      </c>
      <c r="C9" s="220"/>
      <c r="D9" s="219"/>
      <c r="E9" s="214">
        <f>E10</f>
        <v>415226.5</v>
      </c>
      <c r="F9" s="214">
        <f>F10</f>
        <v>184915.3</v>
      </c>
      <c r="G9" s="214">
        <f>F9/E9*100</f>
        <v>44.5</v>
      </c>
    </row>
    <row r="10" spans="1:7" ht="18.75" customHeight="1">
      <c r="A10" s="213" t="s">
        <v>736</v>
      </c>
      <c r="B10" s="233" t="s">
        <v>735</v>
      </c>
      <c r="C10" s="232"/>
      <c r="D10" s="231"/>
      <c r="E10" s="182">
        <f>E11+E12+E13+E14+E15+E17</f>
        <v>415226.5</v>
      </c>
      <c r="F10" s="182">
        <f>F11+F12+F13+F14+F15+F17</f>
        <v>184915.3</v>
      </c>
      <c r="G10" s="182">
        <f>F10/E10*100</f>
        <v>44.5</v>
      </c>
    </row>
    <row r="11" spans="1:7" ht="59.25" customHeight="1">
      <c r="A11" s="213" t="s">
        <v>734</v>
      </c>
      <c r="B11" s="233" t="s">
        <v>733</v>
      </c>
      <c r="C11" s="232"/>
      <c r="D11" s="231"/>
      <c r="E11" s="182">
        <v>71</v>
      </c>
      <c r="F11" s="182">
        <v>32.7</v>
      </c>
      <c r="G11" s="182">
        <f>F11/E11*100</f>
        <v>46.1</v>
      </c>
    </row>
    <row r="12" spans="1:7" ht="91.5" customHeight="1">
      <c r="A12" s="213" t="s">
        <v>732</v>
      </c>
      <c r="B12" s="233" t="s">
        <v>731</v>
      </c>
      <c r="C12" s="232"/>
      <c r="D12" s="231"/>
      <c r="E12" s="182">
        <v>409973.5</v>
      </c>
      <c r="F12" s="182">
        <v>183725.5</v>
      </c>
      <c r="G12" s="182">
        <f>F12/E12*100</f>
        <v>44.8</v>
      </c>
    </row>
    <row r="13" spans="1:7" ht="79.5" customHeight="1">
      <c r="A13" s="213" t="s">
        <v>730</v>
      </c>
      <c r="B13" s="233" t="s">
        <v>729</v>
      </c>
      <c r="C13" s="232"/>
      <c r="D13" s="231"/>
      <c r="E13" s="182">
        <v>3990</v>
      </c>
      <c r="F13" s="182">
        <v>842.7</v>
      </c>
      <c r="G13" s="182">
        <f>F13/E13*100</f>
        <v>21.1</v>
      </c>
    </row>
    <row r="14" spans="1:7" ht="48" customHeight="1">
      <c r="A14" s="213" t="s">
        <v>728</v>
      </c>
      <c r="B14" s="233" t="s">
        <v>727</v>
      </c>
      <c r="C14" s="232"/>
      <c r="D14" s="231"/>
      <c r="E14" s="182">
        <v>800</v>
      </c>
      <c r="F14" s="182">
        <v>245.9</v>
      </c>
      <c r="G14" s="182">
        <f>F14/E14*100</f>
        <v>30.7</v>
      </c>
    </row>
    <row r="15" spans="1:7" ht="93.75" customHeight="1">
      <c r="A15" s="213" t="s">
        <v>726</v>
      </c>
      <c r="B15" s="233" t="s">
        <v>725</v>
      </c>
      <c r="C15" s="232"/>
      <c r="D15" s="231"/>
      <c r="E15" s="182">
        <v>380</v>
      </c>
      <c r="F15" s="182">
        <v>43.8</v>
      </c>
      <c r="G15" s="182">
        <f>F15/E15*100</f>
        <v>11.5</v>
      </c>
    </row>
    <row r="16" spans="1:7" ht="93" customHeight="1" hidden="1">
      <c r="A16" s="213" t="s">
        <v>724</v>
      </c>
      <c r="B16" s="237" t="s">
        <v>723</v>
      </c>
      <c r="C16" s="232"/>
      <c r="D16" s="231"/>
      <c r="E16" s="182"/>
      <c r="F16" s="182"/>
      <c r="G16" s="182" t="e">
        <f>F16/E16*100</f>
        <v>#DIV/0!</v>
      </c>
    </row>
    <row r="17" spans="1:7" ht="64.5" customHeight="1">
      <c r="A17" s="213" t="s">
        <v>722</v>
      </c>
      <c r="B17" s="193" t="s">
        <v>721</v>
      </c>
      <c r="C17" s="236"/>
      <c r="D17" s="235"/>
      <c r="E17" s="182">
        <v>12</v>
      </c>
      <c r="F17" s="182">
        <v>24.7</v>
      </c>
      <c r="G17" s="226" t="s">
        <v>720</v>
      </c>
    </row>
    <row r="18" spans="1:7" ht="18.75" customHeight="1">
      <c r="A18" s="213" t="s">
        <v>719</v>
      </c>
      <c r="B18" s="221" t="s">
        <v>718</v>
      </c>
      <c r="C18" s="220"/>
      <c r="D18" s="219"/>
      <c r="E18" s="214">
        <f>E19+E21+E22+E20</f>
        <v>59183</v>
      </c>
      <c r="F18" s="214">
        <f>F19+F21+F22+F20</f>
        <v>24826.2</v>
      </c>
      <c r="G18" s="214">
        <f>F18/E18*100</f>
        <v>41.9</v>
      </c>
    </row>
    <row r="19" spans="1:7" ht="36" customHeight="1">
      <c r="A19" s="213" t="s">
        <v>717</v>
      </c>
      <c r="B19" s="233" t="s">
        <v>716</v>
      </c>
      <c r="C19" s="232"/>
      <c r="D19" s="231"/>
      <c r="E19" s="182">
        <v>47481</v>
      </c>
      <c r="F19" s="182">
        <v>13898.8</v>
      </c>
      <c r="G19" s="182">
        <f>F19/E19*100</f>
        <v>29.3</v>
      </c>
    </row>
    <row r="20" spans="1:7" ht="45.75" customHeight="1">
      <c r="A20" s="213" t="s">
        <v>715</v>
      </c>
      <c r="B20" s="233" t="s">
        <v>714</v>
      </c>
      <c r="C20" s="232"/>
      <c r="D20" s="231"/>
      <c r="E20" s="182">
        <v>11519</v>
      </c>
      <c r="F20" s="182">
        <v>10901.6</v>
      </c>
      <c r="G20" s="182">
        <f>F20/E20*100</f>
        <v>94.6</v>
      </c>
    </row>
    <row r="21" spans="1:7" ht="24.75" customHeight="1">
      <c r="A21" s="186" t="s">
        <v>713</v>
      </c>
      <c r="B21" s="201" t="s">
        <v>712</v>
      </c>
      <c r="C21" s="192"/>
      <c r="D21" s="191"/>
      <c r="E21" s="182">
        <v>0</v>
      </c>
      <c r="F21" s="182">
        <v>0</v>
      </c>
      <c r="G21" s="182"/>
    </row>
    <row r="22" spans="1:7" ht="33.75" customHeight="1">
      <c r="A22" s="186" t="s">
        <v>711</v>
      </c>
      <c r="B22" s="201" t="s">
        <v>710</v>
      </c>
      <c r="C22" s="192"/>
      <c r="D22" s="191"/>
      <c r="E22" s="182">
        <v>183</v>
      </c>
      <c r="F22" s="182">
        <v>25.8</v>
      </c>
      <c r="G22" s="182">
        <f>F22/E22*100</f>
        <v>14.1</v>
      </c>
    </row>
    <row r="23" spans="1:7" ht="18" customHeight="1">
      <c r="A23" s="213" t="s">
        <v>709</v>
      </c>
      <c r="B23" s="221" t="s">
        <v>708</v>
      </c>
      <c r="C23" s="220"/>
      <c r="D23" s="219"/>
      <c r="E23" s="214">
        <f>E24+E25</f>
        <v>12616</v>
      </c>
      <c r="F23" s="214">
        <f>F24+F25</f>
        <v>7736.8</v>
      </c>
      <c r="G23" s="214">
        <f>F23/E23*100</f>
        <v>61.3</v>
      </c>
    </row>
    <row r="24" spans="1:7" ht="47.25" customHeight="1">
      <c r="A24" s="186" t="s">
        <v>707</v>
      </c>
      <c r="B24" s="233" t="s">
        <v>706</v>
      </c>
      <c r="C24" s="232"/>
      <c r="D24" s="231"/>
      <c r="E24" s="182">
        <v>537</v>
      </c>
      <c r="F24" s="182">
        <v>995.1</v>
      </c>
      <c r="G24" s="182">
        <f>F24/E24*100</f>
        <v>185.3</v>
      </c>
    </row>
    <row r="25" spans="1:7" ht="20.25" customHeight="1">
      <c r="A25" s="213" t="s">
        <v>705</v>
      </c>
      <c r="B25" s="233" t="s">
        <v>704</v>
      </c>
      <c r="C25" s="232"/>
      <c r="D25" s="231"/>
      <c r="E25" s="182">
        <f>E26+E27</f>
        <v>12079</v>
      </c>
      <c r="F25" s="182">
        <f>F26+F27</f>
        <v>6741.7</v>
      </c>
      <c r="G25" s="182">
        <f>F25/E25*100</f>
        <v>55.8</v>
      </c>
    </row>
    <row r="26" spans="1:11" ht="45" customHeight="1">
      <c r="A26" s="213" t="s">
        <v>703</v>
      </c>
      <c r="B26" s="233" t="s">
        <v>702</v>
      </c>
      <c r="C26" s="232"/>
      <c r="D26" s="231"/>
      <c r="E26" s="182">
        <v>2500</v>
      </c>
      <c r="F26" s="182">
        <v>1092.2</v>
      </c>
      <c r="G26" s="182">
        <f>F26/E26*100</f>
        <v>43.7</v>
      </c>
      <c r="K26" s="234"/>
    </row>
    <row r="27" spans="1:7" ht="60.75" customHeight="1">
      <c r="A27" s="213" t="s">
        <v>701</v>
      </c>
      <c r="B27" s="233" t="s">
        <v>700</v>
      </c>
      <c r="C27" s="232"/>
      <c r="D27" s="231"/>
      <c r="E27" s="182">
        <v>9579</v>
      </c>
      <c r="F27" s="182">
        <v>5649.5</v>
      </c>
      <c r="G27" s="182">
        <f>F27/E27*100</f>
        <v>59</v>
      </c>
    </row>
    <row r="28" spans="1:7" ht="18" customHeight="1">
      <c r="A28" s="213" t="s">
        <v>699</v>
      </c>
      <c r="B28" s="217" t="s">
        <v>698</v>
      </c>
      <c r="C28" s="216"/>
      <c r="D28" s="215"/>
      <c r="E28" s="214">
        <f>E29+E30+E31+E32</f>
        <v>25453</v>
      </c>
      <c r="F28" s="214">
        <f>F29+F30+F31+F32</f>
        <v>11201.6</v>
      </c>
      <c r="G28" s="214">
        <f>F28/E28*100</f>
        <v>44</v>
      </c>
    </row>
    <row r="29" spans="1:7" ht="49.5" customHeight="1">
      <c r="A29" s="213" t="s">
        <v>697</v>
      </c>
      <c r="B29" s="201" t="s">
        <v>696</v>
      </c>
      <c r="C29" s="192"/>
      <c r="D29" s="191"/>
      <c r="E29" s="182">
        <v>7765</v>
      </c>
      <c r="F29" s="182">
        <v>3542.1</v>
      </c>
      <c r="G29" s="182">
        <f>F29/E29*100</f>
        <v>45.6</v>
      </c>
    </row>
    <row r="30" spans="1:7" ht="32.25" customHeight="1">
      <c r="A30" s="213" t="s">
        <v>695</v>
      </c>
      <c r="B30" s="201" t="s">
        <v>694</v>
      </c>
      <c r="C30" s="192"/>
      <c r="D30" s="191"/>
      <c r="E30" s="182">
        <v>34</v>
      </c>
      <c r="F30" s="182">
        <v>3</v>
      </c>
      <c r="G30" s="182">
        <f>F30/E30*100</f>
        <v>8.8</v>
      </c>
    </row>
    <row r="31" spans="1:7" ht="99" customHeight="1">
      <c r="A31" s="213" t="s">
        <v>693</v>
      </c>
      <c r="B31" s="201" t="s">
        <v>692</v>
      </c>
      <c r="C31" s="192"/>
      <c r="D31" s="191"/>
      <c r="E31" s="182">
        <v>17568</v>
      </c>
      <c r="F31" s="182">
        <v>7656</v>
      </c>
      <c r="G31" s="182">
        <f>F31/E31*100</f>
        <v>43.6</v>
      </c>
    </row>
    <row r="32" spans="1:7" ht="95.25" customHeight="1">
      <c r="A32" s="230" t="s">
        <v>691</v>
      </c>
      <c r="B32" s="229" t="s">
        <v>690</v>
      </c>
      <c r="C32" s="228"/>
      <c r="D32" s="227"/>
      <c r="E32" s="182">
        <v>86</v>
      </c>
      <c r="F32" s="182">
        <v>0.5</v>
      </c>
      <c r="G32" s="182">
        <f>F32/E32*100</f>
        <v>0.6</v>
      </c>
    </row>
    <row r="33" spans="1:7" ht="30.75" customHeight="1">
      <c r="A33" s="213" t="s">
        <v>689</v>
      </c>
      <c r="B33" s="217" t="s">
        <v>688</v>
      </c>
      <c r="C33" s="216"/>
      <c r="D33" s="215"/>
      <c r="E33" s="214">
        <f>E38</f>
        <v>20</v>
      </c>
      <c r="F33" s="214">
        <f>F38</f>
        <v>36.8</v>
      </c>
      <c r="G33" s="226" t="s">
        <v>679</v>
      </c>
    </row>
    <row r="34" spans="1:7" ht="30.75" customHeight="1" hidden="1">
      <c r="A34" s="213" t="s">
        <v>687</v>
      </c>
      <c r="B34" s="201" t="s">
        <v>686</v>
      </c>
      <c r="C34" s="192"/>
      <c r="D34" s="191"/>
      <c r="E34" s="182"/>
      <c r="F34" s="182"/>
      <c r="G34" s="226" t="e">
        <f>F34/E34*100</f>
        <v>#DIV/0!</v>
      </c>
    </row>
    <row r="35" spans="1:7" ht="26.25" customHeight="1" hidden="1">
      <c r="A35" s="213" t="s">
        <v>681</v>
      </c>
      <c r="B35" s="201" t="s">
        <v>685</v>
      </c>
      <c r="C35" s="192"/>
      <c r="D35" s="191"/>
      <c r="E35" s="182"/>
      <c r="F35" s="182"/>
      <c r="G35" s="226" t="e">
        <f>F35/E35*100</f>
        <v>#DIV/0!</v>
      </c>
    </row>
    <row r="36" spans="1:7" ht="19.5" customHeight="1" hidden="1">
      <c r="A36" s="213" t="s">
        <v>684</v>
      </c>
      <c r="B36" s="201" t="s">
        <v>683</v>
      </c>
      <c r="C36" s="192"/>
      <c r="D36" s="191"/>
      <c r="E36" s="182"/>
      <c r="F36" s="182"/>
      <c r="G36" s="226" t="e">
        <f>F36/E36*100</f>
        <v>#DIV/0!</v>
      </c>
    </row>
    <row r="37" spans="1:7" ht="26.25" customHeight="1" hidden="1">
      <c r="A37" s="213"/>
      <c r="B37" s="201" t="s">
        <v>682</v>
      </c>
      <c r="C37" s="192"/>
      <c r="D37" s="191"/>
      <c r="E37" s="182"/>
      <c r="F37" s="182"/>
      <c r="G37" s="226" t="e">
        <f>F37/E37*100</f>
        <v>#DIV/0!</v>
      </c>
    </row>
    <row r="38" spans="1:7" ht="33.75" customHeight="1">
      <c r="A38" s="213" t="s">
        <v>681</v>
      </c>
      <c r="B38" s="204" t="s">
        <v>680</v>
      </c>
      <c r="C38" s="203"/>
      <c r="D38" s="202"/>
      <c r="E38" s="182">
        <v>20</v>
      </c>
      <c r="F38" s="182">
        <v>36.8</v>
      </c>
      <c r="G38" s="226" t="s">
        <v>679</v>
      </c>
    </row>
    <row r="39" spans="1:7" ht="16.5" customHeight="1">
      <c r="A39" s="12"/>
      <c r="B39" s="180" t="s">
        <v>678</v>
      </c>
      <c r="C39" s="179"/>
      <c r="D39" s="178"/>
      <c r="E39" s="177">
        <f>E40+E45+E47+E49+E53+E68</f>
        <v>230600.6</v>
      </c>
      <c r="F39" s="177">
        <f>F40+F45+F47+F49+F53+F68</f>
        <v>51376.5</v>
      </c>
      <c r="G39" s="177">
        <f>F39/E39*100</f>
        <v>22.3</v>
      </c>
    </row>
    <row r="40" spans="1:7" ht="45.75" customHeight="1">
      <c r="A40" s="213" t="s">
        <v>677</v>
      </c>
      <c r="B40" s="221" t="s">
        <v>676</v>
      </c>
      <c r="C40" s="220"/>
      <c r="D40" s="219"/>
      <c r="E40" s="225">
        <f>E41+E42+E43+E44</f>
        <v>110766</v>
      </c>
      <c r="F40" s="225">
        <f>F41+F42+F43+F44</f>
        <v>30532.6</v>
      </c>
      <c r="G40" s="214">
        <f>F40/E40*100</f>
        <v>27.6</v>
      </c>
    </row>
    <row r="41" spans="1:7" ht="76.5" customHeight="1">
      <c r="A41" s="186" t="s">
        <v>675</v>
      </c>
      <c r="B41" s="224" t="s">
        <v>674</v>
      </c>
      <c r="C41" s="223"/>
      <c r="D41" s="222"/>
      <c r="E41" s="182">
        <v>14100</v>
      </c>
      <c r="F41" s="182">
        <v>8067.8</v>
      </c>
      <c r="G41" s="182">
        <f>F41/E41*100</f>
        <v>57.2</v>
      </c>
    </row>
    <row r="42" spans="1:7" ht="79.5" customHeight="1">
      <c r="A42" s="186" t="s">
        <v>673</v>
      </c>
      <c r="B42" s="224" t="s">
        <v>672</v>
      </c>
      <c r="C42" s="223"/>
      <c r="D42" s="222"/>
      <c r="E42" s="182">
        <v>180</v>
      </c>
      <c r="F42" s="182">
        <v>144.9</v>
      </c>
      <c r="G42" s="182">
        <f>F42/E42*100</f>
        <v>80.5</v>
      </c>
    </row>
    <row r="43" spans="1:7" ht="46.5" customHeight="1">
      <c r="A43" s="186" t="s">
        <v>671</v>
      </c>
      <c r="B43" s="201" t="s">
        <v>670</v>
      </c>
      <c r="C43" s="192"/>
      <c r="D43" s="191"/>
      <c r="E43" s="182">
        <v>630</v>
      </c>
      <c r="F43" s="182">
        <v>41.5</v>
      </c>
      <c r="G43" s="182">
        <f>F43/E43*100</f>
        <v>6.6</v>
      </c>
    </row>
    <row r="44" spans="1:7" ht="79.5" customHeight="1">
      <c r="A44" s="213" t="s">
        <v>669</v>
      </c>
      <c r="B44" s="201" t="s">
        <v>668</v>
      </c>
      <c r="C44" s="192"/>
      <c r="D44" s="191"/>
      <c r="E44" s="182">
        <v>95856</v>
      </c>
      <c r="F44" s="182">
        <v>22278.4</v>
      </c>
      <c r="G44" s="182">
        <f>F44/E44*100</f>
        <v>23.2</v>
      </c>
    </row>
    <row r="45" spans="1:7" ht="31.5" customHeight="1">
      <c r="A45" s="213" t="s">
        <v>667</v>
      </c>
      <c r="B45" s="221" t="s">
        <v>666</v>
      </c>
      <c r="C45" s="220"/>
      <c r="D45" s="219"/>
      <c r="E45" s="214">
        <f>E46</f>
        <v>1500</v>
      </c>
      <c r="F45" s="214">
        <f>F46</f>
        <v>1052.9</v>
      </c>
      <c r="G45" s="214">
        <f>F45/E45*100</f>
        <v>70.2</v>
      </c>
    </row>
    <row r="46" spans="1:7" ht="23.25" customHeight="1">
      <c r="A46" s="213" t="s">
        <v>665</v>
      </c>
      <c r="B46" s="201" t="s">
        <v>664</v>
      </c>
      <c r="C46" s="192"/>
      <c r="D46" s="191"/>
      <c r="E46" s="182">
        <v>1500</v>
      </c>
      <c r="F46" s="182">
        <v>1052.9</v>
      </c>
      <c r="G46" s="182">
        <f>F46/E46*100</f>
        <v>70.2</v>
      </c>
    </row>
    <row r="47" spans="1:7" ht="34.5" customHeight="1">
      <c r="A47" s="213" t="s">
        <v>663</v>
      </c>
      <c r="B47" s="217" t="s">
        <v>662</v>
      </c>
      <c r="C47" s="216"/>
      <c r="D47" s="215"/>
      <c r="E47" s="214">
        <f>E48</f>
        <v>2152.9</v>
      </c>
      <c r="F47" s="214">
        <f>F48</f>
        <v>2551.1</v>
      </c>
      <c r="G47" s="214">
        <f>F47/E47*100</f>
        <v>118.5</v>
      </c>
    </row>
    <row r="48" spans="1:7" ht="47.25" customHeight="1">
      <c r="A48" s="213" t="s">
        <v>661</v>
      </c>
      <c r="B48" s="201" t="s">
        <v>660</v>
      </c>
      <c r="C48" s="192"/>
      <c r="D48" s="191"/>
      <c r="E48" s="182">
        <v>2152.9</v>
      </c>
      <c r="F48" s="182">
        <v>2551.1</v>
      </c>
      <c r="G48" s="182">
        <f>F48/E48*100</f>
        <v>118.5</v>
      </c>
    </row>
    <row r="49" spans="1:7" ht="34.5" customHeight="1">
      <c r="A49" s="213" t="s">
        <v>659</v>
      </c>
      <c r="B49" s="221" t="s">
        <v>658</v>
      </c>
      <c r="C49" s="220"/>
      <c r="D49" s="219"/>
      <c r="E49" s="214">
        <f>E50+E51+E52</f>
        <v>103720</v>
      </c>
      <c r="F49" s="214">
        <f>F50+F51+F52</f>
        <v>12305.3</v>
      </c>
      <c r="G49" s="214">
        <f>F49/E49*100</f>
        <v>11.9</v>
      </c>
    </row>
    <row r="50" spans="1:7" ht="93.75" customHeight="1">
      <c r="A50" s="213" t="s">
        <v>657</v>
      </c>
      <c r="B50" s="201" t="s">
        <v>656</v>
      </c>
      <c r="C50" s="192"/>
      <c r="D50" s="191"/>
      <c r="E50" s="182">
        <v>70000</v>
      </c>
      <c r="F50" s="182">
        <v>5362.8</v>
      </c>
      <c r="G50" s="182">
        <f>F50/E50*100</f>
        <v>7.7</v>
      </c>
    </row>
    <row r="51" spans="1:7" ht="45.75" customHeight="1">
      <c r="A51" s="213" t="s">
        <v>655</v>
      </c>
      <c r="B51" s="201" t="s">
        <v>654</v>
      </c>
      <c r="C51" s="192"/>
      <c r="D51" s="191"/>
      <c r="E51" s="182">
        <v>3499</v>
      </c>
      <c r="F51" s="182">
        <v>3156.6</v>
      </c>
      <c r="G51" s="182">
        <f>F51/E51*100</f>
        <v>90.2</v>
      </c>
    </row>
    <row r="52" spans="1:7" ht="48.75" customHeight="1">
      <c r="A52" s="213" t="s">
        <v>653</v>
      </c>
      <c r="B52" s="201" t="s">
        <v>652</v>
      </c>
      <c r="C52" s="192"/>
      <c r="D52" s="191"/>
      <c r="E52" s="182">
        <v>30221</v>
      </c>
      <c r="F52" s="182">
        <v>3785.9</v>
      </c>
      <c r="G52" s="182">
        <f>F52/E52*100</f>
        <v>12.5</v>
      </c>
    </row>
    <row r="53" spans="1:7" ht="18.75" customHeight="1">
      <c r="A53" s="213" t="s">
        <v>651</v>
      </c>
      <c r="B53" s="221" t="s">
        <v>650</v>
      </c>
      <c r="C53" s="220"/>
      <c r="D53" s="219"/>
      <c r="E53" s="214">
        <f>E54+E55+E56+E57+E58+E59+E63+E64+E65+E66+E67</f>
        <v>12461.7</v>
      </c>
      <c r="F53" s="214">
        <f>F54+F55+F56+F57+F58+F59+F63+F64+F65+F66+F67</f>
        <v>4909.4</v>
      </c>
      <c r="G53" s="214">
        <f>F53/E53*100</f>
        <v>39.4</v>
      </c>
    </row>
    <row r="54" spans="1:7" ht="47.25" customHeight="1">
      <c r="A54" s="213" t="s">
        <v>649</v>
      </c>
      <c r="B54" s="201" t="s">
        <v>648</v>
      </c>
      <c r="C54" s="192"/>
      <c r="D54" s="191"/>
      <c r="E54" s="182">
        <v>100</v>
      </c>
      <c r="F54" s="182">
        <v>8.3</v>
      </c>
      <c r="G54" s="182">
        <f>F54/E54*100</f>
        <v>8.3</v>
      </c>
    </row>
    <row r="55" spans="1:7" ht="47.25" customHeight="1">
      <c r="A55" s="213" t="s">
        <v>647</v>
      </c>
      <c r="B55" s="201" t="s">
        <v>646</v>
      </c>
      <c r="C55" s="192"/>
      <c r="D55" s="191"/>
      <c r="E55" s="182">
        <v>60</v>
      </c>
      <c r="F55" s="182">
        <v>26.5</v>
      </c>
      <c r="G55" s="182">
        <f>F55/E55*100</f>
        <v>44.2</v>
      </c>
    </row>
    <row r="56" spans="1:7" ht="63" customHeight="1">
      <c r="A56" s="213" t="s">
        <v>645</v>
      </c>
      <c r="B56" s="201" t="s">
        <v>644</v>
      </c>
      <c r="C56" s="192"/>
      <c r="D56" s="191"/>
      <c r="E56" s="182">
        <v>90</v>
      </c>
      <c r="F56" s="182">
        <v>6.7</v>
      </c>
      <c r="G56" s="182">
        <f>F56/E56*100</f>
        <v>7.4</v>
      </c>
    </row>
    <row r="57" spans="1:7" ht="62.25" customHeight="1">
      <c r="A57" s="213" t="s">
        <v>643</v>
      </c>
      <c r="B57" s="201" t="s">
        <v>642</v>
      </c>
      <c r="C57" s="192"/>
      <c r="D57" s="191"/>
      <c r="E57" s="182">
        <v>43</v>
      </c>
      <c r="F57" s="182">
        <v>0</v>
      </c>
      <c r="G57" s="182">
        <f>F57/E57*100</f>
        <v>0</v>
      </c>
    </row>
    <row r="58" spans="1:7" ht="45.75" customHeight="1">
      <c r="A58" s="213" t="s">
        <v>641</v>
      </c>
      <c r="B58" s="201" t="s">
        <v>640</v>
      </c>
      <c r="C58" s="192"/>
      <c r="D58" s="191"/>
      <c r="E58" s="182">
        <v>875</v>
      </c>
      <c r="F58" s="182">
        <v>0</v>
      </c>
      <c r="G58" s="182">
        <f>F58/E58*100</f>
        <v>0</v>
      </c>
    </row>
    <row r="59" spans="1:7" ht="77.25" customHeight="1">
      <c r="A59" s="213" t="s">
        <v>639</v>
      </c>
      <c r="B59" s="201" t="s">
        <v>638</v>
      </c>
      <c r="C59" s="192"/>
      <c r="D59" s="191"/>
      <c r="E59" s="182">
        <f>E60+E61+E62</f>
        <v>528.7</v>
      </c>
      <c r="F59" s="182">
        <v>99.6</v>
      </c>
      <c r="G59" s="182">
        <f>F59/E59*100</f>
        <v>18.8</v>
      </c>
    </row>
    <row r="60" spans="1:7" ht="30.75" customHeight="1">
      <c r="A60" s="213" t="s">
        <v>637</v>
      </c>
      <c r="B60" s="201" t="s">
        <v>636</v>
      </c>
      <c r="C60" s="192"/>
      <c r="D60" s="191"/>
      <c r="E60" s="182">
        <v>16</v>
      </c>
      <c r="F60" s="182">
        <v>4</v>
      </c>
      <c r="G60" s="182">
        <f>F60/E60*100</f>
        <v>25</v>
      </c>
    </row>
    <row r="61" spans="1:7" ht="29.25" customHeight="1">
      <c r="A61" s="213" t="s">
        <v>635</v>
      </c>
      <c r="B61" s="201" t="s">
        <v>634</v>
      </c>
      <c r="C61" s="192"/>
      <c r="D61" s="191"/>
      <c r="E61" s="182">
        <v>51</v>
      </c>
      <c r="F61" s="182">
        <v>11</v>
      </c>
      <c r="G61" s="182">
        <f>F61/E61*100</f>
        <v>21.6</v>
      </c>
    </row>
    <row r="62" spans="1:7" ht="32.25" customHeight="1">
      <c r="A62" s="213" t="s">
        <v>633</v>
      </c>
      <c r="B62" s="201" t="s">
        <v>632</v>
      </c>
      <c r="C62" s="192"/>
      <c r="D62" s="191"/>
      <c r="E62" s="182">
        <v>461.7</v>
      </c>
      <c r="F62" s="182">
        <v>84.6</v>
      </c>
      <c r="G62" s="182">
        <f>F62/E62*100</f>
        <v>18.3</v>
      </c>
    </row>
    <row r="63" spans="1:7" ht="66" customHeight="1">
      <c r="A63" s="213" t="s">
        <v>631</v>
      </c>
      <c r="B63" s="201" t="s">
        <v>630</v>
      </c>
      <c r="C63" s="192"/>
      <c r="D63" s="191"/>
      <c r="E63" s="182">
        <v>320</v>
      </c>
      <c r="F63" s="182">
        <v>233</v>
      </c>
      <c r="G63" s="182">
        <f>F63/E63*100</f>
        <v>72.8</v>
      </c>
    </row>
    <row r="64" spans="1:7" ht="28.5" customHeight="1">
      <c r="A64" s="213" t="s">
        <v>629</v>
      </c>
      <c r="B64" s="201" t="s">
        <v>628</v>
      </c>
      <c r="C64" s="192"/>
      <c r="D64" s="191"/>
      <c r="E64" s="182">
        <v>8070</v>
      </c>
      <c r="F64" s="182">
        <v>2886.4</v>
      </c>
      <c r="G64" s="182">
        <f>F64/E64*100</f>
        <v>35.8</v>
      </c>
    </row>
    <row r="65" spans="1:7" ht="59.25" customHeight="1">
      <c r="A65" s="213" t="s">
        <v>627</v>
      </c>
      <c r="B65" s="201" t="s">
        <v>626</v>
      </c>
      <c r="C65" s="192"/>
      <c r="D65" s="191"/>
      <c r="E65" s="218">
        <v>70</v>
      </c>
      <c r="F65" s="218">
        <v>63.2</v>
      </c>
      <c r="G65" s="182">
        <f>F65/E65*100</f>
        <v>90.3</v>
      </c>
    </row>
    <row r="66" spans="1:7" ht="48" customHeight="1">
      <c r="A66" s="213" t="s">
        <v>625</v>
      </c>
      <c r="B66" s="201" t="s">
        <v>624</v>
      </c>
      <c r="C66" s="192"/>
      <c r="D66" s="191"/>
      <c r="E66" s="182">
        <v>90</v>
      </c>
      <c r="F66" s="182">
        <v>92.1</v>
      </c>
      <c r="G66" s="182">
        <f>F66/E66*100</f>
        <v>102.3</v>
      </c>
    </row>
    <row r="67" spans="1:7" ht="33.75" customHeight="1">
      <c r="A67" s="213" t="s">
        <v>623</v>
      </c>
      <c r="B67" s="201" t="s">
        <v>622</v>
      </c>
      <c r="C67" s="192"/>
      <c r="D67" s="191"/>
      <c r="E67" s="182">
        <v>2215</v>
      </c>
      <c r="F67" s="182">
        <v>1493.6</v>
      </c>
      <c r="G67" s="182">
        <f>F67/E67*100</f>
        <v>67.4</v>
      </c>
    </row>
    <row r="68" spans="1:7" ht="16.5" customHeight="1">
      <c r="A68" s="213" t="s">
        <v>621</v>
      </c>
      <c r="B68" s="217" t="s">
        <v>620</v>
      </c>
      <c r="C68" s="216"/>
      <c r="D68" s="215"/>
      <c r="E68" s="214">
        <f>+E69</f>
        <v>0</v>
      </c>
      <c r="F68" s="214">
        <f>+F69</f>
        <v>25.2</v>
      </c>
      <c r="G68" s="182"/>
    </row>
    <row r="69" spans="1:7" ht="21" customHeight="1">
      <c r="A69" s="213" t="s">
        <v>619</v>
      </c>
      <c r="B69" s="201" t="s">
        <v>618</v>
      </c>
      <c r="C69" s="192"/>
      <c r="D69" s="191"/>
      <c r="E69" s="182">
        <v>0</v>
      </c>
      <c r="F69" s="182">
        <v>25.2</v>
      </c>
      <c r="G69" s="182"/>
    </row>
    <row r="70" spans="1:7" ht="16.5" customHeight="1">
      <c r="A70" s="12"/>
      <c r="B70" s="180" t="s">
        <v>617</v>
      </c>
      <c r="C70" s="179"/>
      <c r="D70" s="178"/>
      <c r="E70" s="177">
        <f>E39+E8</f>
        <v>743099.1</v>
      </c>
      <c r="F70" s="177">
        <f>F39+F8</f>
        <v>280093.2</v>
      </c>
      <c r="G70" s="177">
        <f>F70/E70*100</f>
        <v>37.7</v>
      </c>
    </row>
    <row r="71" spans="1:9" ht="16.5" customHeight="1">
      <c r="A71" s="186" t="s">
        <v>616</v>
      </c>
      <c r="B71" s="212" t="s">
        <v>615</v>
      </c>
      <c r="C71" s="212"/>
      <c r="D71" s="212"/>
      <c r="E71" s="177">
        <f>E72+E119</f>
        <v>544539.7</v>
      </c>
      <c r="F71" s="177">
        <f>F72+F119</f>
        <v>384375.8</v>
      </c>
      <c r="G71" s="177">
        <f>F71/E71*100</f>
        <v>70.6</v>
      </c>
      <c r="H71" s="181"/>
      <c r="I71" s="181"/>
    </row>
    <row r="72" spans="1:9" ht="46.5" customHeight="1">
      <c r="A72" s="186" t="s">
        <v>614</v>
      </c>
      <c r="B72" s="212" t="s">
        <v>613</v>
      </c>
      <c r="C72" s="212"/>
      <c r="D72" s="212"/>
      <c r="E72" s="177">
        <f>E73+E74+E75+E76+E99+E114</f>
        <v>555941.2</v>
      </c>
      <c r="F72" s="177">
        <f>F73+F74+F75+F76+F99+F114</f>
        <v>395777.3</v>
      </c>
      <c r="G72" s="177">
        <f>F72/E72*100</f>
        <v>71.2</v>
      </c>
      <c r="H72" s="181"/>
      <c r="I72" s="181"/>
    </row>
    <row r="73" spans="1:7" ht="28.5" customHeight="1">
      <c r="A73" s="186" t="s">
        <v>612</v>
      </c>
      <c r="B73" s="201" t="s">
        <v>611</v>
      </c>
      <c r="C73" s="192"/>
      <c r="D73" s="191"/>
      <c r="E73" s="182">
        <v>1827.2</v>
      </c>
      <c r="F73" s="182">
        <v>0</v>
      </c>
      <c r="G73" s="182">
        <f>F73/E73*100</f>
        <v>0</v>
      </c>
    </row>
    <row r="74" spans="1:7" ht="28.5" customHeight="1">
      <c r="A74" s="186" t="s">
        <v>610</v>
      </c>
      <c r="B74" s="201" t="s">
        <v>609</v>
      </c>
      <c r="C74" s="192"/>
      <c r="D74" s="191"/>
      <c r="E74" s="182">
        <v>6211.5</v>
      </c>
      <c r="F74" s="182">
        <v>6211.5</v>
      </c>
      <c r="G74" s="182">
        <f>F74/E74*100</f>
        <v>100</v>
      </c>
    </row>
    <row r="75" spans="1:7" ht="28.5" customHeight="1">
      <c r="A75" s="186" t="s">
        <v>608</v>
      </c>
      <c r="B75" s="201" t="s">
        <v>607</v>
      </c>
      <c r="C75" s="192"/>
      <c r="D75" s="191"/>
      <c r="E75" s="182">
        <v>24039</v>
      </c>
      <c r="F75" s="182">
        <v>11991</v>
      </c>
      <c r="G75" s="182">
        <f>F75/E75*100</f>
        <v>49.9</v>
      </c>
    </row>
    <row r="76" spans="1:7" ht="21.75" customHeight="1">
      <c r="A76" s="186"/>
      <c r="B76" s="207" t="s">
        <v>606</v>
      </c>
      <c r="C76" s="206"/>
      <c r="D76" s="205"/>
      <c r="E76" s="177">
        <f>E79+E80+E82+E77+E78+E81</f>
        <v>290401.1</v>
      </c>
      <c r="F76" s="177">
        <f>F79+F80+F82+F77+F78+F81</f>
        <v>225481.8</v>
      </c>
      <c r="G76" s="177">
        <f>F76/E76*100</f>
        <v>77.6</v>
      </c>
    </row>
    <row r="77" spans="1:7" ht="52.5" customHeight="1">
      <c r="A77" s="186" t="s">
        <v>605</v>
      </c>
      <c r="B77" s="204" t="s">
        <v>604</v>
      </c>
      <c r="C77" s="203"/>
      <c r="D77" s="202"/>
      <c r="E77" s="182">
        <v>30000</v>
      </c>
      <c r="F77" s="182">
        <v>30000</v>
      </c>
      <c r="G77" s="182">
        <f>F77/E77*100</f>
        <v>100</v>
      </c>
    </row>
    <row r="78" spans="1:7" ht="43.5" customHeight="1">
      <c r="A78" s="186" t="s">
        <v>603</v>
      </c>
      <c r="B78" s="204" t="s">
        <v>602</v>
      </c>
      <c r="C78" s="203"/>
      <c r="D78" s="202"/>
      <c r="E78" s="182">
        <v>27000</v>
      </c>
      <c r="F78" s="182">
        <v>12150</v>
      </c>
      <c r="G78" s="182">
        <f>F78/E78*100</f>
        <v>45</v>
      </c>
    </row>
    <row r="79" spans="1:7" ht="97.5" customHeight="1">
      <c r="A79" s="186" t="s">
        <v>601</v>
      </c>
      <c r="B79" s="204" t="s">
        <v>600</v>
      </c>
      <c r="C79" s="203"/>
      <c r="D79" s="202"/>
      <c r="E79" s="182">
        <v>24773.6</v>
      </c>
      <c r="F79" s="182">
        <v>7432.1</v>
      </c>
      <c r="G79" s="182">
        <f>F79/E79*100</f>
        <v>30</v>
      </c>
    </row>
    <row r="80" spans="1:7" ht="61.5" customHeight="1">
      <c r="A80" s="186" t="s">
        <v>599</v>
      </c>
      <c r="B80" s="204" t="s">
        <v>598</v>
      </c>
      <c r="C80" s="203"/>
      <c r="D80" s="202"/>
      <c r="E80" s="182">
        <v>9237.4</v>
      </c>
      <c r="F80" s="182">
        <v>2771.2</v>
      </c>
      <c r="G80" s="182">
        <f>F80/E80*100</f>
        <v>30</v>
      </c>
    </row>
    <row r="81" spans="1:7" ht="45" customHeight="1">
      <c r="A81" s="186" t="s">
        <v>597</v>
      </c>
      <c r="B81" s="204" t="s">
        <v>596</v>
      </c>
      <c r="C81" s="203"/>
      <c r="D81" s="202"/>
      <c r="E81" s="182">
        <v>500</v>
      </c>
      <c r="F81" s="182">
        <v>500</v>
      </c>
      <c r="G81" s="182">
        <f>F81/E81*100</f>
        <v>100</v>
      </c>
    </row>
    <row r="82" spans="1:7" ht="18.75" customHeight="1">
      <c r="A82" s="186" t="s">
        <v>579</v>
      </c>
      <c r="B82" s="207" t="s">
        <v>595</v>
      </c>
      <c r="C82" s="206"/>
      <c r="D82" s="205"/>
      <c r="E82" s="177">
        <f>E83+E86+E87+E88+E89+E84+E85+E90+E91+E92+E93+E94+E95+E96+E98+E97</f>
        <v>198890.1</v>
      </c>
      <c r="F82" s="177">
        <f>F83+F86+F87+F88+F89+F84+F85+F90+F91+F92+F93+F94+F95+F96+F98+F97</f>
        <v>172628.5</v>
      </c>
      <c r="G82" s="177">
        <f>F82/E82*100</f>
        <v>86.8</v>
      </c>
    </row>
    <row r="83" spans="1:7" ht="51" customHeight="1">
      <c r="A83" s="186" t="s">
        <v>579</v>
      </c>
      <c r="B83" s="204" t="s">
        <v>594</v>
      </c>
      <c r="C83" s="203"/>
      <c r="D83" s="202"/>
      <c r="E83" s="182">
        <v>142089.7</v>
      </c>
      <c r="F83" s="182">
        <v>140387.1</v>
      </c>
      <c r="G83" s="182">
        <f>F83/E83*100</f>
        <v>98.8</v>
      </c>
    </row>
    <row r="84" spans="1:7" ht="54.75" customHeight="1">
      <c r="A84" s="186" t="s">
        <v>579</v>
      </c>
      <c r="B84" s="204" t="s">
        <v>593</v>
      </c>
      <c r="C84" s="203"/>
      <c r="D84" s="202"/>
      <c r="E84" s="182">
        <v>727.9</v>
      </c>
      <c r="F84" s="182">
        <v>364</v>
      </c>
      <c r="G84" s="182">
        <f>F84/E84*100</f>
        <v>50</v>
      </c>
    </row>
    <row r="85" spans="1:7" ht="126.75" customHeight="1">
      <c r="A85" s="186" t="s">
        <v>579</v>
      </c>
      <c r="B85" s="204" t="s">
        <v>592</v>
      </c>
      <c r="C85" s="203"/>
      <c r="D85" s="202"/>
      <c r="E85" s="182">
        <v>13641.7</v>
      </c>
      <c r="F85" s="182">
        <v>4092.5</v>
      </c>
      <c r="G85" s="182">
        <f>F85/E85*100</f>
        <v>30</v>
      </c>
    </row>
    <row r="86" spans="1:7" ht="93" customHeight="1">
      <c r="A86" s="186" t="s">
        <v>579</v>
      </c>
      <c r="B86" s="204" t="s">
        <v>591</v>
      </c>
      <c r="C86" s="203"/>
      <c r="D86" s="202"/>
      <c r="E86" s="182">
        <v>328.2</v>
      </c>
      <c r="F86" s="182">
        <v>90.8</v>
      </c>
      <c r="G86" s="182">
        <f>F86/E86*100</f>
        <v>27.7</v>
      </c>
    </row>
    <row r="87" spans="1:7" ht="61.5" customHeight="1">
      <c r="A87" s="186" t="s">
        <v>579</v>
      </c>
      <c r="B87" s="201" t="s">
        <v>590</v>
      </c>
      <c r="C87" s="192"/>
      <c r="D87" s="191"/>
      <c r="E87" s="211">
        <v>7877</v>
      </c>
      <c r="F87" s="182">
        <v>7877</v>
      </c>
      <c r="G87" s="182">
        <f>F87/E87*100</f>
        <v>100</v>
      </c>
    </row>
    <row r="88" spans="1:7" ht="81" customHeight="1">
      <c r="A88" s="186" t="s">
        <v>579</v>
      </c>
      <c r="B88" s="201" t="s">
        <v>589</v>
      </c>
      <c r="C88" s="192"/>
      <c r="D88" s="191"/>
      <c r="E88" s="211">
        <v>1183.3</v>
      </c>
      <c r="F88" s="182">
        <v>1183.3</v>
      </c>
      <c r="G88" s="182">
        <f>F88/E88*100</f>
        <v>100</v>
      </c>
    </row>
    <row r="89" spans="1:7" ht="46.5" customHeight="1">
      <c r="A89" s="186" t="s">
        <v>579</v>
      </c>
      <c r="B89" s="201" t="s">
        <v>588</v>
      </c>
      <c r="C89" s="192"/>
      <c r="D89" s="191"/>
      <c r="E89" s="211">
        <v>1500</v>
      </c>
      <c r="F89" s="182">
        <v>1500</v>
      </c>
      <c r="G89" s="182">
        <f>F89/E89*100</f>
        <v>100</v>
      </c>
    </row>
    <row r="90" spans="1:7" ht="64.5" customHeight="1">
      <c r="A90" s="186" t="s">
        <v>579</v>
      </c>
      <c r="B90" s="204" t="s">
        <v>587</v>
      </c>
      <c r="C90" s="203"/>
      <c r="D90" s="202"/>
      <c r="E90" s="211">
        <v>7702.5</v>
      </c>
      <c r="F90" s="182">
        <v>0</v>
      </c>
      <c r="G90" s="182">
        <f>F90/E90*100</f>
        <v>0</v>
      </c>
    </row>
    <row r="91" spans="1:7" ht="61.5" customHeight="1">
      <c r="A91" s="186" t="s">
        <v>579</v>
      </c>
      <c r="B91" s="204" t="s">
        <v>586</v>
      </c>
      <c r="C91" s="203"/>
      <c r="D91" s="202"/>
      <c r="E91" s="211">
        <v>649</v>
      </c>
      <c r="F91" s="182">
        <v>649</v>
      </c>
      <c r="G91" s="182">
        <f>F91/E91*100</f>
        <v>100</v>
      </c>
    </row>
    <row r="92" spans="1:7" ht="60" customHeight="1">
      <c r="A92" s="186" t="s">
        <v>579</v>
      </c>
      <c r="B92" s="204" t="s">
        <v>585</v>
      </c>
      <c r="C92" s="203"/>
      <c r="D92" s="202"/>
      <c r="E92" s="211">
        <v>214.2</v>
      </c>
      <c r="F92" s="182">
        <v>214.2</v>
      </c>
      <c r="G92" s="182">
        <f>F92/E92*100</f>
        <v>100</v>
      </c>
    </row>
    <row r="93" spans="1:7" ht="75.75" customHeight="1">
      <c r="A93" s="186" t="s">
        <v>579</v>
      </c>
      <c r="B93" s="204" t="s">
        <v>584</v>
      </c>
      <c r="C93" s="203"/>
      <c r="D93" s="202"/>
      <c r="E93" s="211">
        <v>122.8</v>
      </c>
      <c r="F93" s="182">
        <v>122.8</v>
      </c>
      <c r="G93" s="182">
        <f>F93/E93*100</f>
        <v>100</v>
      </c>
    </row>
    <row r="94" spans="1:7" ht="73.5" customHeight="1">
      <c r="A94" s="186" t="s">
        <v>579</v>
      </c>
      <c r="B94" s="204" t="s">
        <v>583</v>
      </c>
      <c r="C94" s="203"/>
      <c r="D94" s="202"/>
      <c r="E94" s="211">
        <v>14700</v>
      </c>
      <c r="F94" s="182">
        <v>14700</v>
      </c>
      <c r="G94" s="182">
        <f>F94/E94*100</f>
        <v>100</v>
      </c>
    </row>
    <row r="95" spans="1:7" ht="75" customHeight="1">
      <c r="A95" s="186" t="s">
        <v>579</v>
      </c>
      <c r="B95" s="210" t="s">
        <v>582</v>
      </c>
      <c r="C95" s="209"/>
      <c r="D95" s="208"/>
      <c r="E95" s="182">
        <v>5000</v>
      </c>
      <c r="F95" s="182">
        <v>0</v>
      </c>
      <c r="G95" s="182">
        <f>F95/E95*100</f>
        <v>0</v>
      </c>
    </row>
    <row r="96" spans="1:7" ht="71.25" customHeight="1">
      <c r="A96" s="186" t="s">
        <v>579</v>
      </c>
      <c r="B96" s="204" t="s">
        <v>581</v>
      </c>
      <c r="C96" s="203"/>
      <c r="D96" s="202"/>
      <c r="E96" s="211">
        <v>1447.8</v>
      </c>
      <c r="F96" s="182">
        <v>1447.8</v>
      </c>
      <c r="G96" s="182">
        <f>F96/E96*100</f>
        <v>100</v>
      </c>
    </row>
    <row r="97" spans="1:7" ht="67.5" customHeight="1">
      <c r="A97" s="186" t="s">
        <v>579</v>
      </c>
      <c r="B97" s="204" t="s">
        <v>580</v>
      </c>
      <c r="C97" s="203"/>
      <c r="D97" s="202"/>
      <c r="E97" s="211">
        <v>1206</v>
      </c>
      <c r="F97" s="182">
        <v>0</v>
      </c>
      <c r="G97" s="182">
        <f>F97/E97*100</f>
        <v>0</v>
      </c>
    </row>
    <row r="98" spans="1:7" ht="83.25" customHeight="1">
      <c r="A98" s="186" t="s">
        <v>579</v>
      </c>
      <c r="B98" s="204" t="s">
        <v>578</v>
      </c>
      <c r="C98" s="203"/>
      <c r="D98" s="202"/>
      <c r="E98" s="211">
        <v>500</v>
      </c>
      <c r="F98" s="182">
        <v>0</v>
      </c>
      <c r="G98" s="182">
        <f>F98/E98*100</f>
        <v>0</v>
      </c>
    </row>
    <row r="99" spans="1:7" ht="20.25" customHeight="1">
      <c r="A99" s="186"/>
      <c r="B99" s="207" t="s">
        <v>577</v>
      </c>
      <c r="C99" s="206"/>
      <c r="D99" s="205"/>
      <c r="E99" s="177">
        <f>E100+E102+E103+E104+E105+E106+E101</f>
        <v>69139.2</v>
      </c>
      <c r="F99" s="177">
        <f>F100+F102+F103+F104+F105+F106+F101</f>
        <v>44489</v>
      </c>
      <c r="G99" s="177">
        <f>F99/E99*100</f>
        <v>64.3</v>
      </c>
    </row>
    <row r="100" spans="1:7" ht="28.5" customHeight="1">
      <c r="A100" s="186" t="s">
        <v>576</v>
      </c>
      <c r="B100" s="204" t="s">
        <v>575</v>
      </c>
      <c r="C100" s="203"/>
      <c r="D100" s="202"/>
      <c r="E100" s="182">
        <v>7992.7</v>
      </c>
      <c r="F100" s="182">
        <v>6061.9</v>
      </c>
      <c r="G100" s="182">
        <f>F100/E100*100</f>
        <v>75.8</v>
      </c>
    </row>
    <row r="101" spans="1:7" ht="81.75" customHeight="1">
      <c r="A101" s="186" t="s">
        <v>574</v>
      </c>
      <c r="B101" s="204" t="s">
        <v>573</v>
      </c>
      <c r="C101" s="203"/>
      <c r="D101" s="202"/>
      <c r="E101" s="182">
        <v>19343</v>
      </c>
      <c r="F101" s="182">
        <v>19343</v>
      </c>
      <c r="G101" s="182">
        <f>F101/E101*100</f>
        <v>100</v>
      </c>
    </row>
    <row r="102" spans="1:7" ht="82.5" customHeight="1">
      <c r="A102" s="186" t="s">
        <v>572</v>
      </c>
      <c r="B102" s="204" t="s">
        <v>571</v>
      </c>
      <c r="C102" s="203"/>
      <c r="D102" s="202"/>
      <c r="E102" s="182">
        <v>10055.2</v>
      </c>
      <c r="F102" s="182">
        <v>3037.7</v>
      </c>
      <c r="G102" s="182">
        <f>F102/E102*100</f>
        <v>30.2</v>
      </c>
    </row>
    <row r="103" spans="1:7" ht="61.5" customHeight="1">
      <c r="A103" s="186" t="s">
        <v>570</v>
      </c>
      <c r="B103" s="204" t="s">
        <v>569</v>
      </c>
      <c r="C103" s="203"/>
      <c r="D103" s="202"/>
      <c r="E103" s="182">
        <v>17891.5</v>
      </c>
      <c r="F103" s="182">
        <v>9369.8</v>
      </c>
      <c r="G103" s="182">
        <f>F103/E103*100</f>
        <v>52.4</v>
      </c>
    </row>
    <row r="104" spans="1:7" ht="62.25" customHeight="1">
      <c r="A104" s="186" t="s">
        <v>568</v>
      </c>
      <c r="B104" s="204" t="s">
        <v>567</v>
      </c>
      <c r="C104" s="203"/>
      <c r="D104" s="202"/>
      <c r="E104" s="182">
        <v>7803.5</v>
      </c>
      <c r="F104" s="182">
        <v>3699.8</v>
      </c>
      <c r="G104" s="182">
        <f>F104/E104*100</f>
        <v>47.4</v>
      </c>
    </row>
    <row r="105" spans="1:7" ht="31.5" customHeight="1">
      <c r="A105" s="186" t="s">
        <v>566</v>
      </c>
      <c r="B105" s="210" t="s">
        <v>565</v>
      </c>
      <c r="C105" s="209"/>
      <c r="D105" s="208"/>
      <c r="E105" s="182">
        <v>801.9</v>
      </c>
      <c r="F105" s="182">
        <v>672.7</v>
      </c>
      <c r="G105" s="182">
        <f>F105/E105*100</f>
        <v>83.9</v>
      </c>
    </row>
    <row r="106" spans="1:7" ht="15.75" customHeight="1">
      <c r="A106" s="186" t="s">
        <v>557</v>
      </c>
      <c r="B106" s="207" t="s">
        <v>564</v>
      </c>
      <c r="C106" s="206"/>
      <c r="D106" s="205"/>
      <c r="E106" s="177">
        <f>E107+E108+E109+E110+E111+E112+E113</f>
        <v>5251.4</v>
      </c>
      <c r="F106" s="177">
        <f>F107+F108+F109+F110+F111+F112+F113</f>
        <v>2304.1</v>
      </c>
      <c r="G106" s="177">
        <f>F106/E106*100</f>
        <v>43.9</v>
      </c>
    </row>
    <row r="107" spans="1:7" ht="33.75" customHeight="1">
      <c r="A107" s="186" t="s">
        <v>557</v>
      </c>
      <c r="B107" s="204" t="s">
        <v>563</v>
      </c>
      <c r="C107" s="203"/>
      <c r="D107" s="202"/>
      <c r="E107" s="182">
        <v>434.9</v>
      </c>
      <c r="F107" s="182">
        <v>217.3</v>
      </c>
      <c r="G107" s="182">
        <f>F107/E107*100</f>
        <v>50</v>
      </c>
    </row>
    <row r="108" spans="1:7" ht="48" customHeight="1">
      <c r="A108" s="186" t="s">
        <v>557</v>
      </c>
      <c r="B108" s="201" t="s">
        <v>562</v>
      </c>
      <c r="C108" s="192"/>
      <c r="D108" s="191"/>
      <c r="E108" s="182">
        <v>391.1</v>
      </c>
      <c r="F108" s="182">
        <v>161</v>
      </c>
      <c r="G108" s="182">
        <f>F108/E108*100</f>
        <v>41.2</v>
      </c>
    </row>
    <row r="109" spans="1:7" ht="46.5" customHeight="1">
      <c r="A109" s="186" t="s">
        <v>557</v>
      </c>
      <c r="B109" s="201" t="s">
        <v>561</v>
      </c>
      <c r="C109" s="192"/>
      <c r="D109" s="191"/>
      <c r="E109" s="182">
        <v>1271.9</v>
      </c>
      <c r="F109" s="182">
        <v>636.1</v>
      </c>
      <c r="G109" s="182">
        <f>F109/E109*100</f>
        <v>50</v>
      </c>
    </row>
    <row r="110" spans="1:7" ht="49.5" customHeight="1">
      <c r="A110" s="186" t="s">
        <v>557</v>
      </c>
      <c r="B110" s="201" t="s">
        <v>560</v>
      </c>
      <c r="C110" s="192"/>
      <c r="D110" s="191"/>
      <c r="E110" s="182">
        <v>1725.8</v>
      </c>
      <c r="F110" s="182">
        <v>835</v>
      </c>
      <c r="G110" s="182">
        <f>F110/E110*100</f>
        <v>48.4</v>
      </c>
    </row>
    <row r="111" spans="1:7" ht="104.25" customHeight="1">
      <c r="A111" s="186" t="s">
        <v>557</v>
      </c>
      <c r="B111" s="193" t="s">
        <v>559</v>
      </c>
      <c r="C111" s="192"/>
      <c r="D111" s="191"/>
      <c r="E111" s="182">
        <v>424</v>
      </c>
      <c r="F111" s="182">
        <v>250.7</v>
      </c>
      <c r="G111" s="182">
        <f>F111/E111*100</f>
        <v>59.1</v>
      </c>
    </row>
    <row r="112" spans="1:7" ht="33" customHeight="1">
      <c r="A112" s="186" t="s">
        <v>557</v>
      </c>
      <c r="B112" s="193" t="s">
        <v>558</v>
      </c>
      <c r="C112" s="192"/>
      <c r="D112" s="191"/>
      <c r="E112" s="182">
        <v>408.9</v>
      </c>
      <c r="F112" s="182">
        <v>204</v>
      </c>
      <c r="G112" s="182">
        <f>F112/E112*100</f>
        <v>49.9</v>
      </c>
    </row>
    <row r="113" spans="1:7" ht="44.25" customHeight="1">
      <c r="A113" s="186" t="s">
        <v>557</v>
      </c>
      <c r="B113" s="193" t="s">
        <v>556</v>
      </c>
      <c r="C113" s="192"/>
      <c r="D113" s="191"/>
      <c r="E113" s="182">
        <v>594.8</v>
      </c>
      <c r="F113" s="182">
        <v>0</v>
      </c>
      <c r="G113" s="182">
        <f>F113/E113*100</f>
        <v>0</v>
      </c>
    </row>
    <row r="114" spans="1:7" ht="23.25" customHeight="1">
      <c r="A114" s="186" t="s">
        <v>555</v>
      </c>
      <c r="B114" s="200" t="s">
        <v>554</v>
      </c>
      <c r="C114" s="199"/>
      <c r="D114" s="198"/>
      <c r="E114" s="177">
        <f>E115+E117+E116</f>
        <v>164323.2</v>
      </c>
      <c r="F114" s="177">
        <f>F115+F117+F116</f>
        <v>107604</v>
      </c>
      <c r="G114" s="177">
        <f>F114/E114*100</f>
        <v>65.5</v>
      </c>
    </row>
    <row r="115" spans="1:7" ht="52.5" customHeight="1">
      <c r="A115" s="186" t="s">
        <v>553</v>
      </c>
      <c r="B115" s="193" t="s">
        <v>552</v>
      </c>
      <c r="C115" s="192"/>
      <c r="D115" s="191"/>
      <c r="E115" s="182">
        <v>145.2</v>
      </c>
      <c r="F115" s="182">
        <v>0</v>
      </c>
      <c r="G115" s="182">
        <f>F115/E115*100</f>
        <v>0</v>
      </c>
    </row>
    <row r="116" spans="1:7" ht="78" customHeight="1">
      <c r="A116" s="186" t="s">
        <v>551</v>
      </c>
      <c r="B116" s="193" t="s">
        <v>550</v>
      </c>
      <c r="C116" s="192"/>
      <c r="D116" s="191"/>
      <c r="E116" s="197">
        <v>7288</v>
      </c>
      <c r="F116" s="182">
        <v>7288</v>
      </c>
      <c r="G116" s="182">
        <f>F116/E116*100</f>
        <v>100</v>
      </c>
    </row>
    <row r="117" spans="1:7" ht="33" customHeight="1">
      <c r="A117" s="186" t="s">
        <v>548</v>
      </c>
      <c r="B117" s="196" t="s">
        <v>549</v>
      </c>
      <c r="C117" s="195"/>
      <c r="D117" s="194"/>
      <c r="E117" s="177">
        <f>E118</f>
        <v>156890</v>
      </c>
      <c r="F117" s="177">
        <f>F118</f>
        <v>100316</v>
      </c>
      <c r="G117" s="177">
        <f>F117/E117*100</f>
        <v>63.9</v>
      </c>
    </row>
    <row r="118" spans="1:7" ht="60" customHeight="1">
      <c r="A118" s="186" t="s">
        <v>548</v>
      </c>
      <c r="B118" s="193" t="s">
        <v>547</v>
      </c>
      <c r="C118" s="192"/>
      <c r="D118" s="191"/>
      <c r="E118" s="182">
        <v>156890</v>
      </c>
      <c r="F118" s="182">
        <v>100316</v>
      </c>
      <c r="G118" s="182">
        <f>F118/E118*100</f>
        <v>63.9</v>
      </c>
    </row>
    <row r="119" spans="1:7" ht="45.75" customHeight="1">
      <c r="A119" s="190" t="s">
        <v>546</v>
      </c>
      <c r="B119" s="189" t="s">
        <v>545</v>
      </c>
      <c r="C119" s="188"/>
      <c r="D119" s="187"/>
      <c r="E119" s="177">
        <f>E120</f>
        <v>-11401.5</v>
      </c>
      <c r="F119" s="177">
        <f>F120</f>
        <v>-11401.5</v>
      </c>
      <c r="G119" s="177">
        <f>F119/E119*100</f>
        <v>100</v>
      </c>
    </row>
    <row r="120" spans="1:9" ht="45.75" customHeight="1">
      <c r="A120" s="186" t="s">
        <v>544</v>
      </c>
      <c r="B120" s="185" t="s">
        <v>543</v>
      </c>
      <c r="C120" s="184"/>
      <c r="D120" s="183"/>
      <c r="E120" s="182">
        <v>-11401.5</v>
      </c>
      <c r="F120" s="182">
        <v>-11401.5</v>
      </c>
      <c r="G120" s="182">
        <f>F120/E120*100</f>
        <v>100</v>
      </c>
      <c r="H120" s="181"/>
      <c r="I120" s="181"/>
    </row>
    <row r="121" spans="1:7" ht="15">
      <c r="A121" s="12"/>
      <c r="B121" s="180" t="s">
        <v>542</v>
      </c>
      <c r="C121" s="179"/>
      <c r="D121" s="178"/>
      <c r="E121" s="177">
        <f>E71+E70</f>
        <v>1287638.8</v>
      </c>
      <c r="F121" s="177">
        <f>F71+F70</f>
        <v>664469</v>
      </c>
      <c r="G121" s="177">
        <f>F121/E121*100</f>
        <v>51.6</v>
      </c>
    </row>
  </sheetData>
  <sheetProtection/>
  <mergeCells count="120">
    <mergeCell ref="E1:G1"/>
    <mergeCell ref="E2:G2"/>
    <mergeCell ref="A4:G4"/>
    <mergeCell ref="B113:D113"/>
    <mergeCell ref="B121:D121"/>
    <mergeCell ref="B114:D114"/>
    <mergeCell ref="B115:D115"/>
    <mergeCell ref="B117:D117"/>
    <mergeCell ref="B118:D118"/>
    <mergeCell ref="B119:D119"/>
    <mergeCell ref="B120:D120"/>
    <mergeCell ref="B107:D107"/>
    <mergeCell ref="B108:D108"/>
    <mergeCell ref="B109:D109"/>
    <mergeCell ref="B110:D110"/>
    <mergeCell ref="B111:D111"/>
    <mergeCell ref="B112:D112"/>
    <mergeCell ref="B102:D102"/>
    <mergeCell ref="B103:D103"/>
    <mergeCell ref="B104:D104"/>
    <mergeCell ref="B105:D105"/>
    <mergeCell ref="B106:D106"/>
    <mergeCell ref="B101:D101"/>
    <mergeCell ref="B83:D83"/>
    <mergeCell ref="B86:D86"/>
    <mergeCell ref="B99:D99"/>
    <mergeCell ref="B100:D100"/>
    <mergeCell ref="B76:D76"/>
    <mergeCell ref="B79:D79"/>
    <mergeCell ref="B80:D80"/>
    <mergeCell ref="B84:D84"/>
    <mergeCell ref="B87:D87"/>
    <mergeCell ref="B88:D88"/>
    <mergeCell ref="B73:D73"/>
    <mergeCell ref="B75:D75"/>
    <mergeCell ref="B82:D82"/>
    <mergeCell ref="B74:D74"/>
    <mergeCell ref="B77:D77"/>
    <mergeCell ref="B78:D78"/>
    <mergeCell ref="B81:D81"/>
    <mergeCell ref="B66:D66"/>
    <mergeCell ref="B67:D67"/>
    <mergeCell ref="B68:D68"/>
    <mergeCell ref="B69:D69"/>
    <mergeCell ref="B70:D70"/>
    <mergeCell ref="B71:D71"/>
    <mergeCell ref="B60:D60"/>
    <mergeCell ref="B61:D61"/>
    <mergeCell ref="B62:D62"/>
    <mergeCell ref="B63:D63"/>
    <mergeCell ref="B64:D64"/>
    <mergeCell ref="B65:D65"/>
    <mergeCell ref="B54:D54"/>
    <mergeCell ref="B55:D55"/>
    <mergeCell ref="B56:D56"/>
    <mergeCell ref="B57:D57"/>
    <mergeCell ref="B58:D58"/>
    <mergeCell ref="B59:D59"/>
    <mergeCell ref="B48:D48"/>
    <mergeCell ref="B49:D49"/>
    <mergeCell ref="B50:D50"/>
    <mergeCell ref="B51:D51"/>
    <mergeCell ref="B52:D52"/>
    <mergeCell ref="B53:D53"/>
    <mergeCell ref="B42:D42"/>
    <mergeCell ref="B43:D43"/>
    <mergeCell ref="B44:D44"/>
    <mergeCell ref="B45:D45"/>
    <mergeCell ref="B46:D46"/>
    <mergeCell ref="B47:D47"/>
    <mergeCell ref="B36:D36"/>
    <mergeCell ref="B37:D37"/>
    <mergeCell ref="B39:D39"/>
    <mergeCell ref="B38:D38"/>
    <mergeCell ref="B40:D40"/>
    <mergeCell ref="B41:D41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19:D19"/>
    <mergeCell ref="B20:D20"/>
    <mergeCell ref="B17:D17"/>
    <mergeCell ref="B21:D21"/>
    <mergeCell ref="B22:D22"/>
    <mergeCell ref="B23:D23"/>
    <mergeCell ref="B12:D12"/>
    <mergeCell ref="B13:D13"/>
    <mergeCell ref="B14:D14"/>
    <mergeCell ref="B15:D15"/>
    <mergeCell ref="B16:D16"/>
    <mergeCell ref="B18:D18"/>
    <mergeCell ref="B93:D93"/>
    <mergeCell ref="B94:D94"/>
    <mergeCell ref="B89:D89"/>
    <mergeCell ref="E3:G3"/>
    <mergeCell ref="B6:D6"/>
    <mergeCell ref="B7:D7"/>
    <mergeCell ref="B8:D8"/>
    <mergeCell ref="B9:D9"/>
    <mergeCell ref="B10:D10"/>
    <mergeCell ref="B11:D11"/>
    <mergeCell ref="B72:D72"/>
    <mergeCell ref="B97:D97"/>
    <mergeCell ref="B95:D95"/>
    <mergeCell ref="B96:D96"/>
    <mergeCell ref="B98:D98"/>
    <mergeCell ref="B116:D116"/>
    <mergeCell ref="B85:D85"/>
    <mergeCell ref="B90:D90"/>
    <mergeCell ref="B91:D91"/>
    <mergeCell ref="B92:D92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7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6.00390625" style="1" customWidth="1"/>
    <col min="2" max="2" width="77.25390625" style="1" customWidth="1"/>
    <col min="3" max="3" width="18.625" style="1" customWidth="1"/>
    <col min="4" max="4" width="11.125" style="1" customWidth="1"/>
    <col min="5" max="5" width="11.25390625" style="1" customWidth="1"/>
    <col min="6" max="16384" width="9.125" style="1" customWidth="1"/>
  </cols>
  <sheetData>
    <row r="1" spans="2:5" ht="12.75">
      <c r="B1" s="22"/>
      <c r="C1" s="170" t="s">
        <v>196</v>
      </c>
      <c r="D1" s="170"/>
      <c r="E1" s="170"/>
    </row>
    <row r="2" spans="3:5" ht="29.25" customHeight="1">
      <c r="C2" s="171" t="s">
        <v>534</v>
      </c>
      <c r="D2" s="171"/>
      <c r="E2" s="171"/>
    </row>
    <row r="3" spans="3:5" ht="15" customHeight="1">
      <c r="C3" s="170" t="s">
        <v>541</v>
      </c>
      <c r="D3" s="170"/>
      <c r="E3" s="170"/>
    </row>
    <row r="4" spans="1:12" ht="32.25" customHeight="1">
      <c r="A4" s="169" t="s">
        <v>539</v>
      </c>
      <c r="B4" s="169"/>
      <c r="C4" s="169"/>
      <c r="D4" s="169"/>
      <c r="E4" s="169"/>
      <c r="F4" s="23"/>
      <c r="G4" s="23"/>
      <c r="H4" s="23"/>
      <c r="I4" s="23"/>
      <c r="J4" s="23"/>
      <c r="K4" s="23"/>
      <c r="L4" s="23"/>
    </row>
    <row r="5" spans="1:2" ht="0.75" customHeight="1" hidden="1">
      <c r="A5" s="8"/>
      <c r="B5" s="8"/>
    </row>
    <row r="6" spans="1:5" ht="22.5" customHeight="1">
      <c r="A6" s="9"/>
      <c r="B6" s="9"/>
      <c r="C6" s="10"/>
      <c r="E6" s="10" t="s">
        <v>78</v>
      </c>
    </row>
    <row r="7" spans="1:5" ht="68.25" customHeight="1">
      <c r="A7" s="19" t="s">
        <v>533</v>
      </c>
      <c r="B7" s="150" t="s">
        <v>79</v>
      </c>
      <c r="C7" s="143" t="s">
        <v>529</v>
      </c>
      <c r="D7" s="144" t="s">
        <v>530</v>
      </c>
      <c r="E7" s="144" t="s">
        <v>531</v>
      </c>
    </row>
    <row r="8" spans="1:5" ht="12.75">
      <c r="A8" s="151">
        <v>1</v>
      </c>
      <c r="B8" s="151">
        <v>2</v>
      </c>
      <c r="C8" s="152">
        <v>3</v>
      </c>
      <c r="D8" s="152">
        <v>4</v>
      </c>
      <c r="E8" s="152">
        <v>5</v>
      </c>
    </row>
    <row r="9" spans="1:5" ht="21" customHeight="1">
      <c r="A9" s="75" t="s">
        <v>25</v>
      </c>
      <c r="B9" s="47" t="s">
        <v>80</v>
      </c>
      <c r="C9" s="109">
        <f>SUM(C10:C15)</f>
        <v>105278.7</v>
      </c>
      <c r="D9" s="109">
        <f>SUM(D10:D15)</f>
        <v>42126.9</v>
      </c>
      <c r="E9" s="158">
        <f>D9/C9*100</f>
        <v>40</v>
      </c>
    </row>
    <row r="10" spans="1:5" ht="32.25" customHeight="1">
      <c r="A10" s="76" t="s">
        <v>29</v>
      </c>
      <c r="B10" s="40" t="s">
        <v>267</v>
      </c>
      <c r="C10" s="110">
        <f>прил4!G21</f>
        <v>1086</v>
      </c>
      <c r="D10" s="110">
        <f>прил4!H21</f>
        <v>522.9</v>
      </c>
      <c r="E10" s="159">
        <f>D10/C10*100</f>
        <v>48.1</v>
      </c>
    </row>
    <row r="11" spans="1:5" ht="50.25" customHeight="1">
      <c r="A11" s="76" t="s">
        <v>26</v>
      </c>
      <c r="B11" s="41" t="s">
        <v>121</v>
      </c>
      <c r="C11" s="110">
        <f>прил4!G13</f>
        <v>4245</v>
      </c>
      <c r="D11" s="110">
        <f>прил4!H13</f>
        <v>1703.3</v>
      </c>
      <c r="E11" s="159">
        <f aca="true" t="shared" si="0" ref="E11:E59">D11/C11*100</f>
        <v>40.1</v>
      </c>
    </row>
    <row r="12" spans="1:5" ht="47.25" customHeight="1">
      <c r="A12" s="76" t="s">
        <v>28</v>
      </c>
      <c r="B12" s="41" t="s">
        <v>122</v>
      </c>
      <c r="C12" s="110">
        <f>прил4!G24</f>
        <v>44200.3</v>
      </c>
      <c r="D12" s="110">
        <f>прил4!H24</f>
        <v>21789.6</v>
      </c>
      <c r="E12" s="159">
        <f t="shared" si="0"/>
        <v>49.3</v>
      </c>
    </row>
    <row r="13" spans="1:5" ht="30.75" customHeight="1">
      <c r="A13" s="76" t="s">
        <v>6</v>
      </c>
      <c r="B13" s="42" t="s">
        <v>123</v>
      </c>
      <c r="C13" s="110">
        <f>прил4!G183+прил4!G140</f>
        <v>13391.2</v>
      </c>
      <c r="D13" s="110">
        <f>прил4!H183+прил4!H140</f>
        <v>5490.3</v>
      </c>
      <c r="E13" s="159">
        <f t="shared" si="0"/>
        <v>41</v>
      </c>
    </row>
    <row r="14" spans="1:5" ht="15.75" customHeight="1">
      <c r="A14" s="77" t="s">
        <v>176</v>
      </c>
      <c r="B14" s="49" t="s">
        <v>76</v>
      </c>
      <c r="C14" s="110">
        <f>прил4!G30</f>
        <v>3712.4</v>
      </c>
      <c r="D14" s="110">
        <f>прил4!H30</f>
        <v>0</v>
      </c>
      <c r="E14" s="159">
        <f t="shared" si="0"/>
        <v>0</v>
      </c>
    </row>
    <row r="15" spans="1:5" ht="15.75">
      <c r="A15" s="77" t="s">
        <v>303</v>
      </c>
      <c r="B15" s="103" t="s">
        <v>35</v>
      </c>
      <c r="C15" s="113">
        <f>прил4!G34+прил4!G168+прил4!G295+прил4!G153</f>
        <v>38643.8</v>
      </c>
      <c r="D15" s="113">
        <f>прил4!H34+прил4!H168+прил4!H295+прил4!H153</f>
        <v>12620.8</v>
      </c>
      <c r="E15" s="160">
        <f t="shared" si="0"/>
        <v>32.7</v>
      </c>
    </row>
    <row r="16" spans="1:5" ht="33.75" customHeight="1">
      <c r="A16" s="78" t="s">
        <v>39</v>
      </c>
      <c r="B16" s="153" t="s">
        <v>81</v>
      </c>
      <c r="C16" s="117">
        <f>C18+C17</f>
        <v>11915</v>
      </c>
      <c r="D16" s="117">
        <f>D18+D17</f>
        <v>6091.3</v>
      </c>
      <c r="E16" s="161">
        <f t="shared" si="0"/>
        <v>51.1</v>
      </c>
    </row>
    <row r="17" spans="1:5" ht="16.5" customHeight="1">
      <c r="A17" s="76" t="s">
        <v>187</v>
      </c>
      <c r="B17" s="14" t="s">
        <v>188</v>
      </c>
      <c r="C17" s="110">
        <f>прил4!G47+прил4!G191</f>
        <v>520</v>
      </c>
      <c r="D17" s="110">
        <f>прил4!H47+прил4!H191</f>
        <v>208.9</v>
      </c>
      <c r="E17" s="159">
        <f t="shared" si="0"/>
        <v>40.2</v>
      </c>
    </row>
    <row r="18" spans="1:5" ht="30.75" customHeight="1">
      <c r="A18" s="76" t="s">
        <v>40</v>
      </c>
      <c r="B18" s="43" t="s">
        <v>177</v>
      </c>
      <c r="C18" s="111">
        <f>прил4!G324</f>
        <v>11395</v>
      </c>
      <c r="D18" s="111">
        <f>прил4!H324</f>
        <v>5882.4</v>
      </c>
      <c r="E18" s="160">
        <f t="shared" si="0"/>
        <v>51.6</v>
      </c>
    </row>
    <row r="19" spans="1:5" ht="15" customHeight="1">
      <c r="A19" s="79" t="s">
        <v>36</v>
      </c>
      <c r="B19" s="52" t="s">
        <v>82</v>
      </c>
      <c r="C19" s="109">
        <f>SUM(C20:C24)</f>
        <v>49191.1</v>
      </c>
      <c r="D19" s="109">
        <f>SUM(D20:D24)</f>
        <v>5497.5</v>
      </c>
      <c r="E19" s="161">
        <f t="shared" si="0"/>
        <v>11.2</v>
      </c>
    </row>
    <row r="20" spans="1:5" ht="15" customHeight="1">
      <c r="A20" s="80" t="s">
        <v>502</v>
      </c>
      <c r="B20" s="48" t="s">
        <v>503</v>
      </c>
      <c r="C20" s="110">
        <f>прил4!G52</f>
        <v>122.8</v>
      </c>
      <c r="D20" s="110">
        <f>прил4!H52</f>
        <v>0</v>
      </c>
      <c r="E20" s="159">
        <f t="shared" si="0"/>
        <v>0</v>
      </c>
    </row>
    <row r="21" spans="1:5" ht="15" customHeight="1">
      <c r="A21" s="80" t="s">
        <v>171</v>
      </c>
      <c r="B21" s="48" t="s">
        <v>172</v>
      </c>
      <c r="C21" s="110">
        <f>прил4!G335</f>
        <v>300</v>
      </c>
      <c r="D21" s="110">
        <f>прил4!H335</f>
        <v>41.3</v>
      </c>
      <c r="E21" s="159">
        <f t="shared" si="0"/>
        <v>13.8</v>
      </c>
    </row>
    <row r="22" spans="1:5" ht="15" customHeight="1">
      <c r="A22" s="80" t="s">
        <v>261</v>
      </c>
      <c r="B22" s="48" t="s">
        <v>257</v>
      </c>
      <c r="C22" s="110">
        <f>прил4!G198</f>
        <v>1762.5</v>
      </c>
      <c r="D22" s="110">
        <f>прил4!H198</f>
        <v>1762.5</v>
      </c>
      <c r="E22" s="159">
        <f t="shared" si="0"/>
        <v>100</v>
      </c>
    </row>
    <row r="23" spans="1:5" ht="15.75">
      <c r="A23" s="80" t="s">
        <v>178</v>
      </c>
      <c r="B23" s="53" t="s">
        <v>322</v>
      </c>
      <c r="C23" s="112">
        <f>прил4!G203+прил4!G55</f>
        <v>39859.8</v>
      </c>
      <c r="D23" s="112">
        <f>прил4!H203+прил4!H55</f>
        <v>2478.5</v>
      </c>
      <c r="E23" s="159">
        <f t="shared" si="0"/>
        <v>6.2</v>
      </c>
    </row>
    <row r="24" spans="1:5" ht="15.75">
      <c r="A24" s="80" t="s">
        <v>179</v>
      </c>
      <c r="B24" s="101" t="s">
        <v>37</v>
      </c>
      <c r="C24" s="112">
        <f>прил4!G59+прил4!G212</f>
        <v>7146</v>
      </c>
      <c r="D24" s="112">
        <f>прил4!H59+прил4!H212</f>
        <v>1215.2</v>
      </c>
      <c r="E24" s="160">
        <f t="shared" si="0"/>
        <v>17</v>
      </c>
    </row>
    <row r="25" spans="1:5" ht="21" customHeight="1">
      <c r="A25" s="75" t="s">
        <v>72</v>
      </c>
      <c r="B25" s="50" t="s">
        <v>83</v>
      </c>
      <c r="C25" s="109">
        <f>SUM(C26:C29)</f>
        <v>347641.1</v>
      </c>
      <c r="D25" s="109">
        <f>SUM(D26:D29)</f>
        <v>190980.1</v>
      </c>
      <c r="E25" s="161">
        <f t="shared" si="0"/>
        <v>54.9</v>
      </c>
    </row>
    <row r="26" spans="1:5" ht="15.75">
      <c r="A26" s="77" t="s">
        <v>94</v>
      </c>
      <c r="B26" s="49" t="s">
        <v>93</v>
      </c>
      <c r="C26" s="110">
        <f>прил4!G74+прил4!G217</f>
        <v>83961.6</v>
      </c>
      <c r="D26" s="110">
        <f>прил4!H74+прил4!H217</f>
        <v>12301.6</v>
      </c>
      <c r="E26" s="159">
        <f t="shared" si="0"/>
        <v>14.7</v>
      </c>
    </row>
    <row r="27" spans="1:5" ht="15.75">
      <c r="A27" s="77" t="s">
        <v>359</v>
      </c>
      <c r="B27" s="128" t="s">
        <v>358</v>
      </c>
      <c r="C27" s="110">
        <f>прил4!G226</f>
        <v>158759.3</v>
      </c>
      <c r="D27" s="110">
        <f>прил4!H226</f>
        <v>140923.3</v>
      </c>
      <c r="E27" s="159">
        <f t="shared" si="0"/>
        <v>88.8</v>
      </c>
    </row>
    <row r="28" spans="1:5" ht="15" customHeight="1">
      <c r="A28" s="77" t="s">
        <v>170</v>
      </c>
      <c r="B28" s="51" t="s">
        <v>106</v>
      </c>
      <c r="C28" s="110">
        <f>прил4!G82+прил4!G235+прил4!G300+прил4!G340</f>
        <v>57485.1</v>
      </c>
      <c r="D28" s="110">
        <f>прил4!H82+прил4!H235+прил4!H300+прил4!H340</f>
        <v>30444.6</v>
      </c>
      <c r="E28" s="159">
        <f t="shared" si="0"/>
        <v>53</v>
      </c>
    </row>
    <row r="29" spans="1:5" ht="15" customHeight="1">
      <c r="A29" s="77" t="s">
        <v>173</v>
      </c>
      <c r="B29" s="103" t="s">
        <v>110</v>
      </c>
      <c r="C29" s="112">
        <f>прил4!G251</f>
        <v>47435.1</v>
      </c>
      <c r="D29" s="112">
        <f>прил4!H251</f>
        <v>7310.6</v>
      </c>
      <c r="E29" s="160">
        <f t="shared" si="0"/>
        <v>15.4</v>
      </c>
    </row>
    <row r="30" spans="1:5" ht="21" customHeight="1">
      <c r="A30" s="75" t="s">
        <v>74</v>
      </c>
      <c r="B30" s="50" t="s">
        <v>84</v>
      </c>
      <c r="C30" s="109">
        <f>C31</f>
        <v>788</v>
      </c>
      <c r="D30" s="109">
        <f>D31</f>
        <v>108</v>
      </c>
      <c r="E30" s="109">
        <f>E31</f>
        <v>13.7</v>
      </c>
    </row>
    <row r="31" spans="1:5" ht="14.25" customHeight="1">
      <c r="A31" s="81" t="s">
        <v>174</v>
      </c>
      <c r="B31" s="164" t="s">
        <v>186</v>
      </c>
      <c r="C31" s="113">
        <f>прил4!G267</f>
        <v>788</v>
      </c>
      <c r="D31" s="113">
        <f>прил4!H267</f>
        <v>108</v>
      </c>
      <c r="E31" s="165">
        <f t="shared" si="0"/>
        <v>13.7</v>
      </c>
    </row>
    <row r="32" spans="1:5" ht="21" customHeight="1">
      <c r="A32" s="84" t="s">
        <v>41</v>
      </c>
      <c r="B32" s="156" t="s">
        <v>85</v>
      </c>
      <c r="C32" s="114">
        <f>SUM(C33:C36)</f>
        <v>476415.4</v>
      </c>
      <c r="D32" s="114">
        <f>SUM(D33:D36)</f>
        <v>219339.6</v>
      </c>
      <c r="E32" s="161">
        <f t="shared" si="0"/>
        <v>46</v>
      </c>
    </row>
    <row r="33" spans="1:5" ht="15.75">
      <c r="A33" s="76" t="s">
        <v>42</v>
      </c>
      <c r="B33" s="44" t="s">
        <v>17</v>
      </c>
      <c r="C33" s="115">
        <f>прил4!G87+прил4!G345</f>
        <v>145617.1</v>
      </c>
      <c r="D33" s="115">
        <f>прил4!H87+прил4!H345</f>
        <v>68089.6</v>
      </c>
      <c r="E33" s="159">
        <f t="shared" si="0"/>
        <v>46.8</v>
      </c>
    </row>
    <row r="34" spans="1:5" ht="15.75">
      <c r="A34" s="76" t="s">
        <v>43</v>
      </c>
      <c r="B34" s="44" t="s">
        <v>19</v>
      </c>
      <c r="C34" s="115">
        <f>прил4!G91+прил4!G307+прил4!G356+прил4!G451</f>
        <v>280440.9</v>
      </c>
      <c r="D34" s="115">
        <f>прил4!H91+прил4!H307+прил4!H356+прил4!H451</f>
        <v>131256.7</v>
      </c>
      <c r="E34" s="159">
        <f t="shared" si="0"/>
        <v>46.8</v>
      </c>
    </row>
    <row r="35" spans="1:5" ht="15.75" customHeight="1">
      <c r="A35" s="76" t="s">
        <v>48</v>
      </c>
      <c r="B35" s="44" t="s">
        <v>86</v>
      </c>
      <c r="C35" s="115">
        <f>прил4!G383</f>
        <v>14714</v>
      </c>
      <c r="D35" s="115">
        <f>прил4!H383</f>
        <v>5366</v>
      </c>
      <c r="E35" s="159">
        <f t="shared" si="0"/>
        <v>36.5</v>
      </c>
    </row>
    <row r="36" spans="1:5" ht="15.75" customHeight="1">
      <c r="A36" s="82" t="s">
        <v>50</v>
      </c>
      <c r="B36" s="45" t="s">
        <v>49</v>
      </c>
      <c r="C36" s="116">
        <f>прил4!G396+прил4!G95</f>
        <v>35643.4</v>
      </c>
      <c r="D36" s="116">
        <f>прил4!H396+прил4!H95</f>
        <v>14627.3</v>
      </c>
      <c r="E36" s="160">
        <f t="shared" si="0"/>
        <v>41</v>
      </c>
    </row>
    <row r="37" spans="1:5" ht="40.5" customHeight="1" hidden="1">
      <c r="A37" s="83"/>
      <c r="B37" s="46" t="s">
        <v>87</v>
      </c>
      <c r="C37" s="110">
        <v>0</v>
      </c>
      <c r="D37" s="154"/>
      <c r="E37" s="159" t="e">
        <f t="shared" si="0"/>
        <v>#DIV/0!</v>
      </c>
    </row>
    <row r="38" spans="1:5" ht="21" customHeight="1">
      <c r="A38" s="92" t="s">
        <v>11</v>
      </c>
      <c r="B38" s="47" t="s">
        <v>312</v>
      </c>
      <c r="C38" s="109">
        <f>SUM(C39:C40)</f>
        <v>93571.3</v>
      </c>
      <c r="D38" s="109">
        <f>SUM(D39:D40)</f>
        <v>31069.3</v>
      </c>
      <c r="E38" s="161">
        <f t="shared" si="0"/>
        <v>33.2</v>
      </c>
    </row>
    <row r="39" spans="1:5" ht="15" customHeight="1">
      <c r="A39" s="93" t="s">
        <v>55</v>
      </c>
      <c r="B39" s="48" t="s">
        <v>88</v>
      </c>
      <c r="C39" s="110">
        <f>прил4!G456+прил4!G100</f>
        <v>85888.4</v>
      </c>
      <c r="D39" s="110">
        <f>прил4!H456+прил4!H100</f>
        <v>26817.7</v>
      </c>
      <c r="E39" s="159">
        <f t="shared" si="0"/>
        <v>31.2</v>
      </c>
    </row>
    <row r="40" spans="1:5" ht="18" customHeight="1">
      <c r="A40" s="95" t="s">
        <v>27</v>
      </c>
      <c r="B40" s="49" t="s">
        <v>305</v>
      </c>
      <c r="C40" s="113">
        <f>прил4!G488</f>
        <v>7682.9</v>
      </c>
      <c r="D40" s="113">
        <f>прил4!H488</f>
        <v>4251.6</v>
      </c>
      <c r="E40" s="160">
        <f t="shared" si="0"/>
        <v>55.3</v>
      </c>
    </row>
    <row r="41" spans="1:5" ht="21" customHeight="1">
      <c r="A41" s="84" t="s">
        <v>33</v>
      </c>
      <c r="B41" s="47" t="s">
        <v>313</v>
      </c>
      <c r="C41" s="117">
        <f>SUM(C42:C45)</f>
        <v>157677.6</v>
      </c>
      <c r="D41" s="117">
        <f>SUM(D42:D45)</f>
        <v>67697</v>
      </c>
      <c r="E41" s="161">
        <f t="shared" si="0"/>
        <v>42.9</v>
      </c>
    </row>
    <row r="42" spans="1:5" ht="16.5" customHeight="1">
      <c r="A42" s="77" t="s">
        <v>61</v>
      </c>
      <c r="B42" s="49" t="s">
        <v>124</v>
      </c>
      <c r="C42" s="110">
        <f>прил4!G497</f>
        <v>43447.8</v>
      </c>
      <c r="D42" s="110">
        <f>прил4!H497</f>
        <v>22623.8</v>
      </c>
      <c r="E42" s="159">
        <f t="shared" si="0"/>
        <v>52.1</v>
      </c>
    </row>
    <row r="43" spans="1:5" ht="15.75">
      <c r="A43" s="77" t="s">
        <v>52</v>
      </c>
      <c r="B43" s="49" t="s">
        <v>126</v>
      </c>
      <c r="C43" s="110">
        <f>прил4!G503</f>
        <v>38455.3</v>
      </c>
      <c r="D43" s="110">
        <f>прил4!H503</f>
        <v>15617.9</v>
      </c>
      <c r="E43" s="159">
        <f t="shared" si="0"/>
        <v>40.6</v>
      </c>
    </row>
    <row r="44" spans="1:5" ht="15.75">
      <c r="A44" s="77" t="s">
        <v>34</v>
      </c>
      <c r="B44" s="49" t="s">
        <v>125</v>
      </c>
      <c r="C44" s="110">
        <f>прил4!G518</f>
        <v>49083.5</v>
      </c>
      <c r="D44" s="110">
        <f>прил4!H518</f>
        <v>24942.7</v>
      </c>
      <c r="E44" s="159">
        <f t="shared" si="0"/>
        <v>50.8</v>
      </c>
    </row>
    <row r="45" spans="1:5" ht="16.5" customHeight="1">
      <c r="A45" s="95" t="s">
        <v>300</v>
      </c>
      <c r="B45" s="142" t="s">
        <v>299</v>
      </c>
      <c r="C45" s="116">
        <f>прил4!G529+прил4!G112</f>
        <v>26691</v>
      </c>
      <c r="D45" s="116">
        <f>прил4!H529+прил4!H112</f>
        <v>4512.6</v>
      </c>
      <c r="E45" s="160">
        <f t="shared" si="0"/>
        <v>16.9</v>
      </c>
    </row>
    <row r="46" spans="1:5" ht="21" customHeight="1">
      <c r="A46" s="97" t="s">
        <v>65</v>
      </c>
      <c r="B46" s="132" t="s">
        <v>89</v>
      </c>
      <c r="C46" s="114">
        <f>C47+C48+C49+C50</f>
        <v>73751.6</v>
      </c>
      <c r="D46" s="114">
        <f>D47+D48+D49+D50</f>
        <v>17873.6</v>
      </c>
      <c r="E46" s="161">
        <f t="shared" si="0"/>
        <v>24.2</v>
      </c>
    </row>
    <row r="47" spans="1:5" ht="15.75">
      <c r="A47" s="77" t="s">
        <v>67</v>
      </c>
      <c r="B47" s="48" t="s">
        <v>66</v>
      </c>
      <c r="C47" s="115">
        <f>прил4!G115</f>
        <v>968</v>
      </c>
      <c r="D47" s="115">
        <f>прил4!H115</f>
        <v>380.6</v>
      </c>
      <c r="E47" s="159">
        <f t="shared" si="0"/>
        <v>39.3</v>
      </c>
    </row>
    <row r="48" spans="1:5" ht="13.5" customHeight="1">
      <c r="A48" s="77" t="s">
        <v>69</v>
      </c>
      <c r="B48" s="133" t="s">
        <v>68</v>
      </c>
      <c r="C48" s="115">
        <f>прил4!G271+прил4!G119+прил4!G178+прил4!G423+прил4!G551</f>
        <v>40705.1</v>
      </c>
      <c r="D48" s="115">
        <f>прил4!H271+прил4!H119+прил4!H178+прил4!H423+прил4!H551</f>
        <v>4769.5</v>
      </c>
      <c r="E48" s="159">
        <f t="shared" si="0"/>
        <v>11.7</v>
      </c>
    </row>
    <row r="49" spans="1:5" ht="15" customHeight="1">
      <c r="A49" s="77" t="s">
        <v>71</v>
      </c>
      <c r="B49" s="134" t="s">
        <v>128</v>
      </c>
      <c r="C49" s="115">
        <f>прил4!G427</f>
        <v>28541.5</v>
      </c>
      <c r="D49" s="115">
        <f>прил4!H427</f>
        <v>11218.6</v>
      </c>
      <c r="E49" s="159">
        <f t="shared" si="0"/>
        <v>39.3</v>
      </c>
    </row>
    <row r="50" spans="1:5" ht="15.75" customHeight="1">
      <c r="A50" s="81" t="s">
        <v>70</v>
      </c>
      <c r="B50" s="135" t="s">
        <v>292</v>
      </c>
      <c r="C50" s="121">
        <f>прил4!G290</f>
        <v>3537</v>
      </c>
      <c r="D50" s="121">
        <f>прил4!H290</f>
        <v>1504.9</v>
      </c>
      <c r="E50" s="160">
        <f t="shared" si="0"/>
        <v>42.5</v>
      </c>
    </row>
    <row r="51" spans="1:5" ht="21" customHeight="1">
      <c r="A51" s="97" t="s">
        <v>294</v>
      </c>
      <c r="B51" s="132" t="s">
        <v>306</v>
      </c>
      <c r="C51" s="122">
        <f>C52+C53</f>
        <v>53183.3</v>
      </c>
      <c r="D51" s="122">
        <f>D52+D53</f>
        <v>17775</v>
      </c>
      <c r="E51" s="161">
        <f t="shared" si="0"/>
        <v>33.4</v>
      </c>
    </row>
    <row r="52" spans="1:5" ht="15.75" customHeight="1">
      <c r="A52" s="93" t="s">
        <v>304</v>
      </c>
      <c r="B52" s="91" t="s">
        <v>308</v>
      </c>
      <c r="C52" s="119">
        <f>прил4!G125+прил4!G312+прил4!G445</f>
        <v>49562.3</v>
      </c>
      <c r="D52" s="119">
        <f>прил4!H125+прил4!H312+прил4!H445</f>
        <v>16138.9</v>
      </c>
      <c r="E52" s="159">
        <f t="shared" si="0"/>
        <v>32.6</v>
      </c>
    </row>
    <row r="53" spans="1:5" ht="15.75" customHeight="1">
      <c r="A53" s="96" t="s">
        <v>293</v>
      </c>
      <c r="B53" s="103" t="s">
        <v>307</v>
      </c>
      <c r="C53" s="121">
        <f>прил4!G315</f>
        <v>3621</v>
      </c>
      <c r="D53" s="121">
        <f>прил4!H315</f>
        <v>1636.1</v>
      </c>
      <c r="E53" s="160">
        <f t="shared" si="0"/>
        <v>45.2</v>
      </c>
    </row>
    <row r="54" spans="1:5" ht="21" customHeight="1">
      <c r="A54" s="97" t="s">
        <v>297</v>
      </c>
      <c r="B54" s="99" t="s">
        <v>309</v>
      </c>
      <c r="C54" s="122">
        <f>C55</f>
        <v>891</v>
      </c>
      <c r="D54" s="122">
        <f>D55</f>
        <v>410.3</v>
      </c>
      <c r="E54" s="161">
        <f t="shared" si="0"/>
        <v>46</v>
      </c>
    </row>
    <row r="55" spans="1:5" ht="15.75" customHeight="1">
      <c r="A55" s="93" t="s">
        <v>298</v>
      </c>
      <c r="B55" s="90" t="s">
        <v>310</v>
      </c>
      <c r="C55" s="119">
        <f>прил4!G134</f>
        <v>891</v>
      </c>
      <c r="D55" s="119">
        <f>прил4!H134</f>
        <v>410.3</v>
      </c>
      <c r="E55" s="160">
        <f t="shared" si="0"/>
        <v>46</v>
      </c>
    </row>
    <row r="56" spans="1:5" ht="38.25" customHeight="1">
      <c r="A56" s="92" t="s">
        <v>301</v>
      </c>
      <c r="B56" s="100" t="s">
        <v>311</v>
      </c>
      <c r="C56" s="120">
        <f>C57</f>
        <v>394</v>
      </c>
      <c r="D56" s="120">
        <f>D57</f>
        <v>393.5</v>
      </c>
      <c r="E56" s="161">
        <f t="shared" si="0"/>
        <v>99.9</v>
      </c>
    </row>
    <row r="57" spans="1:5" ht="15.75" customHeight="1">
      <c r="A57" s="93" t="s">
        <v>302</v>
      </c>
      <c r="B57" s="98" t="s">
        <v>345</v>
      </c>
      <c r="C57" s="119">
        <f>прил4!G158</f>
        <v>394</v>
      </c>
      <c r="D57" s="119">
        <f>прил4!H158</f>
        <v>393.5</v>
      </c>
      <c r="E57" s="159">
        <f t="shared" si="0"/>
        <v>99.9</v>
      </c>
    </row>
    <row r="58" spans="1:5" ht="15.75" customHeight="1">
      <c r="A58" s="93"/>
      <c r="B58" s="91"/>
      <c r="C58" s="119"/>
      <c r="D58" s="155"/>
      <c r="E58" s="160"/>
    </row>
    <row r="59" spans="1:5" ht="23.25" customHeight="1">
      <c r="A59" s="167" t="s">
        <v>90</v>
      </c>
      <c r="B59" s="168"/>
      <c r="C59" s="118">
        <f>C9+C16+C19+C25+C30+C32+C38+C41+C46+C51+C54+C56</f>
        <v>1370698.1</v>
      </c>
      <c r="D59" s="118">
        <f>D9+D16+D19+D25+D30+D32+D38+D41+D46+D51+D54+D56</f>
        <v>599362.1</v>
      </c>
      <c r="E59" s="162">
        <f t="shared" si="0"/>
        <v>43.7</v>
      </c>
    </row>
    <row r="60" spans="1:3" ht="18.75" customHeight="1">
      <c r="A60" s="13"/>
      <c r="B60" s="11"/>
      <c r="C60" s="6"/>
    </row>
    <row r="61" ht="12.75">
      <c r="C61" s="94"/>
    </row>
    <row r="64" ht="12.75">
      <c r="C64" s="26"/>
    </row>
  </sheetData>
  <sheetProtection/>
  <mergeCells count="5">
    <mergeCell ref="A59:B59"/>
    <mergeCell ref="A4:E4"/>
    <mergeCell ref="C1:E1"/>
    <mergeCell ref="C2:E2"/>
    <mergeCell ref="C3:E3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70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25.625" style="256" customWidth="1"/>
    <col min="2" max="2" width="50.25390625" style="256" customWidth="1"/>
    <col min="3" max="3" width="12.75390625" style="256" customWidth="1"/>
    <col min="4" max="4" width="12.25390625" style="256" customWidth="1"/>
    <col min="5" max="16384" width="9.125" style="256" customWidth="1"/>
  </cols>
  <sheetData>
    <row r="1" spans="1:4" ht="15">
      <c r="A1" s="280"/>
      <c r="B1" s="279" t="s">
        <v>791</v>
      </c>
      <c r="C1" s="279"/>
      <c r="D1" s="279"/>
    </row>
    <row r="2" spans="2:4" ht="28.5" customHeight="1">
      <c r="B2" s="278" t="s">
        <v>534</v>
      </c>
      <c r="C2" s="278"/>
      <c r="D2" s="278"/>
    </row>
    <row r="3" spans="2:4" ht="13.5" customHeight="1">
      <c r="B3" s="277" t="s">
        <v>541</v>
      </c>
      <c r="C3" s="277"/>
      <c r="D3" s="277"/>
    </row>
    <row r="4" spans="1:4" ht="17.25" customHeight="1">
      <c r="A4" s="276" t="s">
        <v>790</v>
      </c>
      <c r="B4" s="276"/>
      <c r="C4" s="276"/>
      <c r="D4" s="276"/>
    </row>
    <row r="5" spans="1:4" ht="15.75">
      <c r="A5" s="276" t="s">
        <v>789</v>
      </c>
      <c r="B5" s="276"/>
      <c r="C5" s="276"/>
      <c r="D5" s="276"/>
    </row>
    <row r="6" spans="3:4" ht="15">
      <c r="C6" s="275"/>
      <c r="D6" s="275" t="s">
        <v>788</v>
      </c>
    </row>
    <row r="7" spans="1:4" ht="81.75" customHeight="1">
      <c r="A7" s="274" t="s">
        <v>787</v>
      </c>
      <c r="B7" s="273" t="s">
        <v>0</v>
      </c>
      <c r="C7" s="272" t="s">
        <v>529</v>
      </c>
      <c r="D7" s="271" t="s">
        <v>786</v>
      </c>
    </row>
    <row r="8" spans="1:4" ht="33.75" customHeight="1">
      <c r="A8" s="268" t="s">
        <v>785</v>
      </c>
      <c r="B8" s="267" t="s">
        <v>784</v>
      </c>
      <c r="C8" s="260">
        <f>C9+C11</f>
        <v>59025.1</v>
      </c>
      <c r="D8" s="260">
        <f>D9+D11</f>
        <v>-14761.3</v>
      </c>
    </row>
    <row r="9" spans="1:4" ht="33" customHeight="1">
      <c r="A9" s="265" t="s">
        <v>783</v>
      </c>
      <c r="B9" s="266" t="s">
        <v>782</v>
      </c>
      <c r="C9" s="263">
        <f>C10</f>
        <v>73786.4</v>
      </c>
      <c r="D9" s="263">
        <v>0</v>
      </c>
    </row>
    <row r="10" spans="1:4" ht="46.5" customHeight="1">
      <c r="A10" s="265" t="s">
        <v>781</v>
      </c>
      <c r="B10" s="270" t="s">
        <v>780</v>
      </c>
      <c r="C10" s="263">
        <v>73786.4</v>
      </c>
      <c r="D10" s="263">
        <v>0</v>
      </c>
    </row>
    <row r="11" spans="1:4" ht="34.5" customHeight="1">
      <c r="A11" s="265" t="s">
        <v>779</v>
      </c>
      <c r="B11" s="266" t="s">
        <v>778</v>
      </c>
      <c r="C11" s="263">
        <f>C12</f>
        <v>-14761.3</v>
      </c>
      <c r="D11" s="263">
        <f>D12</f>
        <v>-14761.3</v>
      </c>
    </row>
    <row r="12" spans="1:4" ht="46.5" customHeight="1">
      <c r="A12" s="265" t="s">
        <v>777</v>
      </c>
      <c r="B12" s="270" t="s">
        <v>776</v>
      </c>
      <c r="C12" s="263">
        <v>-14761.3</v>
      </c>
      <c r="D12" s="263">
        <v>-14761.3</v>
      </c>
    </row>
    <row r="13" spans="1:4" ht="34.5" customHeight="1">
      <c r="A13" s="268" t="s">
        <v>775</v>
      </c>
      <c r="B13" s="267" t="s">
        <v>774</v>
      </c>
      <c r="C13" s="260">
        <f>C14+C16</f>
        <v>0</v>
      </c>
      <c r="D13" s="260">
        <f>D14+D16</f>
        <v>0</v>
      </c>
    </row>
    <row r="14" spans="1:4" ht="46.5" customHeight="1">
      <c r="A14" s="265" t="s">
        <v>773</v>
      </c>
      <c r="B14" s="266" t="s">
        <v>772</v>
      </c>
      <c r="C14" s="263">
        <f>C15</f>
        <v>0</v>
      </c>
      <c r="D14" s="263">
        <f>D15</f>
        <v>0</v>
      </c>
    </row>
    <row r="15" spans="1:4" ht="62.25" customHeight="1">
      <c r="A15" s="265" t="s">
        <v>771</v>
      </c>
      <c r="B15" s="270" t="s">
        <v>770</v>
      </c>
      <c r="C15" s="263">
        <v>0</v>
      </c>
      <c r="D15" s="263">
        <v>0</v>
      </c>
    </row>
    <row r="16" spans="1:4" ht="46.5" customHeight="1">
      <c r="A16" s="265" t="s">
        <v>769</v>
      </c>
      <c r="B16" s="266" t="s">
        <v>768</v>
      </c>
      <c r="C16" s="263">
        <f>C17</f>
        <v>0</v>
      </c>
      <c r="D16" s="263">
        <f>D17</f>
        <v>0</v>
      </c>
    </row>
    <row r="17" spans="1:4" ht="63.75" customHeight="1">
      <c r="A17" s="265" t="s">
        <v>767</v>
      </c>
      <c r="B17" s="270" t="s">
        <v>766</v>
      </c>
      <c r="C17" s="263">
        <v>0</v>
      </c>
      <c r="D17" s="263">
        <v>0</v>
      </c>
    </row>
    <row r="18" spans="1:4" ht="31.5" customHeight="1">
      <c r="A18" s="268" t="s">
        <v>765</v>
      </c>
      <c r="B18" s="267" t="s">
        <v>764</v>
      </c>
      <c r="C18" s="260">
        <f>C23-C19</f>
        <v>24034.2</v>
      </c>
      <c r="D18" s="260">
        <f>D23-D19</f>
        <v>-50345.6</v>
      </c>
    </row>
    <row r="19" spans="1:4" ht="18" customHeight="1">
      <c r="A19" s="268" t="s">
        <v>756</v>
      </c>
      <c r="B19" s="267" t="s">
        <v>763</v>
      </c>
      <c r="C19" s="260">
        <f>C20</f>
        <v>1361425.2</v>
      </c>
      <c r="D19" s="260">
        <f>D20</f>
        <v>684470.7</v>
      </c>
    </row>
    <row r="20" spans="1:4" ht="19.5" customHeight="1">
      <c r="A20" s="265" t="s">
        <v>762</v>
      </c>
      <c r="B20" s="266" t="s">
        <v>761</v>
      </c>
      <c r="C20" s="263">
        <f>C21</f>
        <v>1361425.2</v>
      </c>
      <c r="D20" s="263">
        <f>D21</f>
        <v>684470.7</v>
      </c>
    </row>
    <row r="21" spans="1:4" ht="30">
      <c r="A21" s="265" t="s">
        <v>760</v>
      </c>
      <c r="B21" s="269" t="s">
        <v>759</v>
      </c>
      <c r="C21" s="263">
        <f>C22</f>
        <v>1361425.2</v>
      </c>
      <c r="D21" s="263">
        <f>D22</f>
        <v>684470.7</v>
      </c>
    </row>
    <row r="22" spans="1:4" ht="33" customHeight="1">
      <c r="A22" s="265" t="s">
        <v>758</v>
      </c>
      <c r="B22" s="264" t="s">
        <v>757</v>
      </c>
      <c r="C22" s="263">
        <v>1361425.2</v>
      </c>
      <c r="D22" s="263">
        <v>684470.7</v>
      </c>
    </row>
    <row r="23" spans="1:4" ht="20.25" customHeight="1">
      <c r="A23" s="268" t="s">
        <v>756</v>
      </c>
      <c r="B23" s="267" t="s">
        <v>755</v>
      </c>
      <c r="C23" s="260">
        <f>C24</f>
        <v>1385459.4</v>
      </c>
      <c r="D23" s="260">
        <f>D24</f>
        <v>634125.1</v>
      </c>
    </row>
    <row r="24" spans="1:4" ht="21" customHeight="1">
      <c r="A24" s="265" t="s">
        <v>754</v>
      </c>
      <c r="B24" s="266" t="s">
        <v>753</v>
      </c>
      <c r="C24" s="263">
        <f>C25</f>
        <v>1385459.4</v>
      </c>
      <c r="D24" s="263">
        <f>D25</f>
        <v>634125.1</v>
      </c>
    </row>
    <row r="25" spans="1:4" ht="30">
      <c r="A25" s="265" t="s">
        <v>752</v>
      </c>
      <c r="B25" s="266" t="s">
        <v>751</v>
      </c>
      <c r="C25" s="263">
        <f>C26</f>
        <v>1385459.4</v>
      </c>
      <c r="D25" s="263">
        <f>D26</f>
        <v>634125.1</v>
      </c>
    </row>
    <row r="26" spans="1:4" ht="32.25" customHeight="1">
      <c r="A26" s="265" t="s">
        <v>750</v>
      </c>
      <c r="B26" s="264" t="s">
        <v>749</v>
      </c>
      <c r="C26" s="263">
        <v>1385459.4</v>
      </c>
      <c r="D26" s="263">
        <v>634125.1</v>
      </c>
    </row>
    <row r="27" spans="1:4" ht="32.25" customHeight="1">
      <c r="A27" s="262" t="s">
        <v>748</v>
      </c>
      <c r="B27" s="261"/>
      <c r="C27" s="260">
        <f>C8+C18+C13</f>
        <v>83059.3</v>
      </c>
      <c r="D27" s="260">
        <f>D8+D18+D13</f>
        <v>-65106.9</v>
      </c>
    </row>
    <row r="28" spans="1:2" ht="15.75">
      <c r="A28" s="259"/>
      <c r="B28" s="259"/>
    </row>
    <row r="29" spans="1:2" ht="15.75">
      <c r="A29" s="259"/>
      <c r="B29" s="259"/>
    </row>
    <row r="30" spans="1:2" ht="15.75">
      <c r="A30" s="259"/>
      <c r="B30" s="259"/>
    </row>
    <row r="31" spans="1:2" ht="15.75">
      <c r="A31" s="259"/>
      <c r="B31" s="259"/>
    </row>
    <row r="32" spans="1:2" ht="15.75">
      <c r="A32" s="259"/>
      <c r="B32" s="259"/>
    </row>
    <row r="33" spans="1:2" ht="15.75">
      <c r="A33" s="258"/>
      <c r="B33" s="258"/>
    </row>
    <row r="34" spans="1:2" ht="15.75">
      <c r="A34" s="258"/>
      <c r="B34" s="258"/>
    </row>
    <row r="35" spans="1:2" ht="15.75">
      <c r="A35" s="258"/>
      <c r="B35" s="258"/>
    </row>
    <row r="36" spans="1:2" ht="15.75">
      <c r="A36" s="258"/>
      <c r="B36" s="258"/>
    </row>
    <row r="37" spans="1:2" ht="15.75">
      <c r="A37" s="258"/>
      <c r="B37" s="258"/>
    </row>
    <row r="38" spans="1:2" ht="15.75">
      <c r="A38" s="258"/>
      <c r="B38" s="258"/>
    </row>
    <row r="39" spans="1:2" ht="15">
      <c r="A39" s="257"/>
      <c r="B39" s="257"/>
    </row>
  </sheetData>
  <sheetProtection/>
  <mergeCells count="6">
    <mergeCell ref="A27:B27"/>
    <mergeCell ref="B1:D1"/>
    <mergeCell ref="B2:D2"/>
    <mergeCell ref="B3:D3"/>
    <mergeCell ref="A4:D4"/>
    <mergeCell ref="A5:D5"/>
  </mergeCells>
  <printOptions horizontalCentered="1"/>
  <pageMargins left="1.1811023622047245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7"/>
  <sheetViews>
    <sheetView zoomScalePageLayoutView="0" workbookViewId="0" topLeftCell="A2">
      <selection activeCell="E18" sqref="E18"/>
    </sheetView>
  </sheetViews>
  <sheetFormatPr defaultColWidth="9.00390625" defaultRowHeight="12.75"/>
  <cols>
    <col min="1" max="1" width="48.625" style="6" customWidth="1"/>
    <col min="2" max="2" width="7.00390625" style="6" customWidth="1"/>
    <col min="3" max="4" width="7.25390625" style="6" customWidth="1"/>
    <col min="5" max="5" width="10.125" style="6" customWidth="1"/>
    <col min="6" max="6" width="6.875" style="6" customWidth="1"/>
    <col min="7" max="7" width="14.375" style="6" customWidth="1"/>
    <col min="8" max="8" width="12.125" style="6" customWidth="1"/>
    <col min="9" max="9" width="10.625" style="6" customWidth="1"/>
    <col min="10" max="16384" width="9.125" style="6" customWidth="1"/>
  </cols>
  <sheetData>
    <row r="1" spans="4:7" ht="15.75" customHeight="1" hidden="1">
      <c r="D1" s="172"/>
      <c r="E1" s="172"/>
      <c r="F1" s="172"/>
      <c r="G1" s="172"/>
    </row>
    <row r="2" spans="4:9" ht="15">
      <c r="D2" s="147"/>
      <c r="E2" s="147"/>
      <c r="F2" s="147"/>
      <c r="G2" s="170" t="s">
        <v>120</v>
      </c>
      <c r="H2" s="170"/>
      <c r="I2" s="170"/>
    </row>
    <row r="3" spans="4:9" ht="30" customHeight="1">
      <c r="D3" s="21"/>
      <c r="E3" s="21"/>
      <c r="F3" s="21"/>
      <c r="G3" s="171" t="s">
        <v>532</v>
      </c>
      <c r="H3" s="171"/>
      <c r="I3" s="171"/>
    </row>
    <row r="4" spans="4:9" ht="15">
      <c r="D4" s="21"/>
      <c r="E4" s="24"/>
      <c r="F4" s="24"/>
      <c r="G4" s="170" t="s">
        <v>541</v>
      </c>
      <c r="H4" s="170"/>
      <c r="I4" s="170"/>
    </row>
    <row r="6" spans="1:9" ht="30.75" customHeight="1">
      <c r="A6" s="174" t="s">
        <v>540</v>
      </c>
      <c r="B6" s="174"/>
      <c r="C6" s="174"/>
      <c r="D6" s="174"/>
      <c r="E6" s="174"/>
      <c r="F6" s="174"/>
      <c r="G6" s="174"/>
      <c r="H6" s="174"/>
      <c r="I6" s="174"/>
    </row>
    <row r="7" spans="1:7" ht="15" customHeight="1">
      <c r="A7" s="173"/>
      <c r="B7" s="173"/>
      <c r="C7" s="173"/>
      <c r="D7" s="173"/>
      <c r="E7" s="173"/>
      <c r="F7" s="173"/>
      <c r="G7" s="173"/>
    </row>
    <row r="8" spans="7:9" ht="15">
      <c r="G8" s="18"/>
      <c r="I8" s="18" t="s">
        <v>78</v>
      </c>
    </row>
    <row r="9" spans="1:9" ht="81.75" customHeight="1">
      <c r="A9" s="143" t="s">
        <v>0</v>
      </c>
      <c r="B9" s="143" t="s">
        <v>1</v>
      </c>
      <c r="C9" s="143" t="s">
        <v>255</v>
      </c>
      <c r="D9" s="143" t="s">
        <v>2</v>
      </c>
      <c r="E9" s="143" t="s">
        <v>3</v>
      </c>
      <c r="F9" s="143" t="s">
        <v>4</v>
      </c>
      <c r="G9" s="143" t="s">
        <v>529</v>
      </c>
      <c r="H9" s="144" t="s">
        <v>530</v>
      </c>
      <c r="I9" s="144" t="s">
        <v>531</v>
      </c>
    </row>
    <row r="10" spans="1:9" ht="12" customHeight="1">
      <c r="A10" s="145">
        <v>1</v>
      </c>
      <c r="B10" s="145">
        <v>2</v>
      </c>
      <c r="C10" s="145">
        <v>3</v>
      </c>
      <c r="D10" s="145">
        <v>4</v>
      </c>
      <c r="E10" s="145">
        <v>5</v>
      </c>
      <c r="F10" s="145">
        <v>6</v>
      </c>
      <c r="G10" s="145">
        <v>7</v>
      </c>
      <c r="H10" s="146">
        <v>8</v>
      </c>
      <c r="I10" s="146">
        <v>9</v>
      </c>
    </row>
    <row r="11" spans="1:9" ht="29.25" customHeight="1">
      <c r="A11" s="28" t="s">
        <v>102</v>
      </c>
      <c r="B11" s="4" t="s">
        <v>5</v>
      </c>
      <c r="C11" s="5"/>
      <c r="D11" s="5"/>
      <c r="E11" s="5"/>
      <c r="F11" s="5"/>
      <c r="G11" s="62">
        <f aca="true" t="shared" si="0" ref="G11:H13">G12</f>
        <v>4245</v>
      </c>
      <c r="H11" s="62">
        <f t="shared" si="0"/>
        <v>1703.3</v>
      </c>
      <c r="I11" s="166">
        <f>H11/G11*100</f>
        <v>40.1</v>
      </c>
    </row>
    <row r="12" spans="1:9" ht="15.75" customHeight="1">
      <c r="A12" s="124" t="s">
        <v>23</v>
      </c>
      <c r="B12" s="3" t="s">
        <v>5</v>
      </c>
      <c r="C12" s="3" t="s">
        <v>25</v>
      </c>
      <c r="D12" s="3"/>
      <c r="E12" s="3"/>
      <c r="F12" s="3"/>
      <c r="G12" s="56">
        <f t="shared" si="0"/>
        <v>4245</v>
      </c>
      <c r="H12" s="56">
        <f t="shared" si="0"/>
        <v>1703.3</v>
      </c>
      <c r="I12" s="163">
        <f aca="true" t="shared" si="1" ref="I12:I75">H12/G12*100</f>
        <v>40.1</v>
      </c>
    </row>
    <row r="13" spans="1:9" ht="63" customHeight="1">
      <c r="A13" s="126" t="s">
        <v>121</v>
      </c>
      <c r="B13" s="3" t="s">
        <v>5</v>
      </c>
      <c r="C13" s="3" t="s">
        <v>25</v>
      </c>
      <c r="D13" s="3" t="s">
        <v>26</v>
      </c>
      <c r="E13" s="3"/>
      <c r="F13" s="3"/>
      <c r="G13" s="56">
        <f t="shared" si="0"/>
        <v>4245</v>
      </c>
      <c r="H13" s="56">
        <f t="shared" si="0"/>
        <v>1703.3</v>
      </c>
      <c r="I13" s="163">
        <f t="shared" si="1"/>
        <v>40.1</v>
      </c>
    </row>
    <row r="14" spans="1:9" ht="60.75" customHeight="1">
      <c r="A14" s="126" t="s">
        <v>133</v>
      </c>
      <c r="B14" s="3" t="s">
        <v>5</v>
      </c>
      <c r="C14" s="3" t="s">
        <v>25</v>
      </c>
      <c r="D14" s="3" t="s">
        <v>26</v>
      </c>
      <c r="E14" s="3" t="s">
        <v>137</v>
      </c>
      <c r="F14" s="3"/>
      <c r="G14" s="56">
        <f>G15+G17</f>
        <v>4245</v>
      </c>
      <c r="H14" s="56">
        <f>H15+H17</f>
        <v>1703.3</v>
      </c>
      <c r="I14" s="163">
        <f t="shared" si="1"/>
        <v>40.1</v>
      </c>
    </row>
    <row r="15" spans="1:9" ht="15">
      <c r="A15" s="126" t="s">
        <v>24</v>
      </c>
      <c r="B15" s="3" t="s">
        <v>5</v>
      </c>
      <c r="C15" s="3" t="s">
        <v>25</v>
      </c>
      <c r="D15" s="3" t="s">
        <v>26</v>
      </c>
      <c r="E15" s="3" t="s">
        <v>138</v>
      </c>
      <c r="F15" s="3"/>
      <c r="G15" s="56">
        <f>G16</f>
        <v>3261</v>
      </c>
      <c r="H15" s="56">
        <f>H16</f>
        <v>1281</v>
      </c>
      <c r="I15" s="163">
        <f t="shared" si="1"/>
        <v>39.3</v>
      </c>
    </row>
    <row r="16" spans="1:9" ht="30">
      <c r="A16" s="126" t="s">
        <v>129</v>
      </c>
      <c r="B16" s="3" t="s">
        <v>5</v>
      </c>
      <c r="C16" s="3" t="s">
        <v>25</v>
      </c>
      <c r="D16" s="3" t="s">
        <v>26</v>
      </c>
      <c r="E16" s="3" t="s">
        <v>138</v>
      </c>
      <c r="F16" s="3" t="s">
        <v>130</v>
      </c>
      <c r="G16" s="56">
        <v>3261</v>
      </c>
      <c r="H16" s="148">
        <v>1281</v>
      </c>
      <c r="I16" s="163">
        <f t="shared" si="1"/>
        <v>39.3</v>
      </c>
    </row>
    <row r="17" spans="1:9" ht="34.5" customHeight="1">
      <c r="A17" s="124" t="s">
        <v>112</v>
      </c>
      <c r="B17" s="3" t="s">
        <v>5</v>
      </c>
      <c r="C17" s="3" t="s">
        <v>25</v>
      </c>
      <c r="D17" s="3" t="s">
        <v>26</v>
      </c>
      <c r="E17" s="3" t="s">
        <v>139</v>
      </c>
      <c r="F17" s="3"/>
      <c r="G17" s="56">
        <f>G18</f>
        <v>984</v>
      </c>
      <c r="H17" s="56">
        <f>H18</f>
        <v>422.3</v>
      </c>
      <c r="I17" s="163">
        <f t="shared" si="1"/>
        <v>42.9</v>
      </c>
    </row>
    <row r="18" spans="1:9" ht="34.5" customHeight="1">
      <c r="A18" s="126" t="s">
        <v>129</v>
      </c>
      <c r="B18" s="3" t="s">
        <v>5</v>
      </c>
      <c r="C18" s="3" t="s">
        <v>25</v>
      </c>
      <c r="D18" s="3" t="s">
        <v>26</v>
      </c>
      <c r="E18" s="3" t="s">
        <v>139</v>
      </c>
      <c r="F18" s="3" t="s">
        <v>130</v>
      </c>
      <c r="G18" s="56">
        <v>984</v>
      </c>
      <c r="H18" s="148">
        <v>422.3</v>
      </c>
      <c r="I18" s="163">
        <f t="shared" si="1"/>
        <v>42.9</v>
      </c>
    </row>
    <row r="19" spans="1:9" ht="17.25" customHeight="1">
      <c r="A19" s="28" t="s">
        <v>116</v>
      </c>
      <c r="B19" s="4" t="s">
        <v>7</v>
      </c>
      <c r="C19" s="5"/>
      <c r="D19" s="5"/>
      <c r="E19" s="5"/>
      <c r="F19" s="5"/>
      <c r="G19" s="62">
        <f>G20+G47+G51+G73+G86+G110+G114+G125+G133+G100</f>
        <v>254859.6</v>
      </c>
      <c r="H19" s="62">
        <f>H20+H47+H51+H73+H86+H110+H114+H125+H133+H100</f>
        <v>64589.3</v>
      </c>
      <c r="I19" s="166">
        <f t="shared" si="1"/>
        <v>25.3</v>
      </c>
    </row>
    <row r="20" spans="1:9" ht="15">
      <c r="A20" s="29" t="s">
        <v>23</v>
      </c>
      <c r="B20" s="3" t="s">
        <v>7</v>
      </c>
      <c r="C20" s="3" t="s">
        <v>25</v>
      </c>
      <c r="D20" s="3"/>
      <c r="E20" s="3"/>
      <c r="F20" s="3"/>
      <c r="G20" s="56">
        <f>G21+G24+G30+G34</f>
        <v>58144.4</v>
      </c>
      <c r="H20" s="56">
        <f>H21+H24+H30+H34</f>
        <v>23373</v>
      </c>
      <c r="I20" s="163">
        <f t="shared" si="1"/>
        <v>40.2</v>
      </c>
    </row>
    <row r="21" spans="1:9" ht="49.5" customHeight="1">
      <c r="A21" s="29" t="s">
        <v>268</v>
      </c>
      <c r="B21" s="3" t="s">
        <v>7</v>
      </c>
      <c r="C21" s="3" t="s">
        <v>25</v>
      </c>
      <c r="D21" s="3" t="s">
        <v>29</v>
      </c>
      <c r="E21" s="3"/>
      <c r="F21" s="3"/>
      <c r="G21" s="56">
        <f>G22</f>
        <v>1086</v>
      </c>
      <c r="H21" s="56">
        <f>H22</f>
        <v>522.9</v>
      </c>
      <c r="I21" s="163">
        <f t="shared" si="1"/>
        <v>48.1</v>
      </c>
    </row>
    <row r="22" spans="1:9" ht="15">
      <c r="A22" s="27" t="s">
        <v>113</v>
      </c>
      <c r="B22" s="3" t="s">
        <v>7</v>
      </c>
      <c r="C22" s="3" t="s">
        <v>25</v>
      </c>
      <c r="D22" s="3" t="s">
        <v>29</v>
      </c>
      <c r="E22" s="3" t="s">
        <v>143</v>
      </c>
      <c r="F22" s="3"/>
      <c r="G22" s="56">
        <f>G23</f>
        <v>1086</v>
      </c>
      <c r="H22" s="56">
        <f>H23</f>
        <v>522.9</v>
      </c>
      <c r="I22" s="163">
        <f t="shared" si="1"/>
        <v>48.1</v>
      </c>
    </row>
    <row r="23" spans="1:9" ht="30">
      <c r="A23" s="27" t="s">
        <v>129</v>
      </c>
      <c r="B23" s="3" t="s">
        <v>7</v>
      </c>
      <c r="C23" s="3" t="s">
        <v>25</v>
      </c>
      <c r="D23" s="3" t="s">
        <v>29</v>
      </c>
      <c r="E23" s="3" t="s">
        <v>143</v>
      </c>
      <c r="F23" s="3" t="s">
        <v>130</v>
      </c>
      <c r="G23" s="56">
        <v>1086</v>
      </c>
      <c r="H23" s="148">
        <v>522.9</v>
      </c>
      <c r="I23" s="163">
        <f t="shared" si="1"/>
        <v>48.1</v>
      </c>
    </row>
    <row r="24" spans="1:9" ht="63.75" customHeight="1">
      <c r="A24" s="27" t="s">
        <v>122</v>
      </c>
      <c r="B24" s="3" t="s">
        <v>7</v>
      </c>
      <c r="C24" s="3" t="s">
        <v>25</v>
      </c>
      <c r="D24" s="3" t="s">
        <v>28</v>
      </c>
      <c r="E24" s="3"/>
      <c r="F24" s="3"/>
      <c r="G24" s="56">
        <f>G25+G27</f>
        <v>44200.3</v>
      </c>
      <c r="H24" s="56">
        <f>H25+H27</f>
        <v>21789.6</v>
      </c>
      <c r="I24" s="163">
        <f t="shared" si="1"/>
        <v>49.3</v>
      </c>
    </row>
    <row r="25" spans="1:9" ht="15">
      <c r="A25" s="102" t="s">
        <v>24</v>
      </c>
      <c r="B25" s="3" t="s">
        <v>7</v>
      </c>
      <c r="C25" s="3" t="s">
        <v>25</v>
      </c>
      <c r="D25" s="3" t="s">
        <v>28</v>
      </c>
      <c r="E25" s="3" t="s">
        <v>138</v>
      </c>
      <c r="F25" s="3"/>
      <c r="G25" s="56">
        <f>G26</f>
        <v>43714</v>
      </c>
      <c r="H25" s="56">
        <f>H26</f>
        <v>21303.3</v>
      </c>
      <c r="I25" s="163">
        <f t="shared" si="1"/>
        <v>48.7</v>
      </c>
    </row>
    <row r="26" spans="1:9" ht="32.25" customHeight="1">
      <c r="A26" s="102" t="s">
        <v>129</v>
      </c>
      <c r="B26" s="3" t="s">
        <v>7</v>
      </c>
      <c r="C26" s="3" t="s">
        <v>25</v>
      </c>
      <c r="D26" s="3" t="s">
        <v>28</v>
      </c>
      <c r="E26" s="3" t="s">
        <v>138</v>
      </c>
      <c r="F26" s="3" t="s">
        <v>130</v>
      </c>
      <c r="G26" s="56">
        <f>43034+680</f>
        <v>43714</v>
      </c>
      <c r="H26" s="148">
        <v>21303.3</v>
      </c>
      <c r="I26" s="163">
        <f t="shared" si="1"/>
        <v>48.7</v>
      </c>
    </row>
    <row r="27" spans="1:9" ht="26.25" customHeight="1">
      <c r="A27" s="29" t="s">
        <v>76</v>
      </c>
      <c r="B27" s="3" t="s">
        <v>7</v>
      </c>
      <c r="C27" s="3" t="s">
        <v>25</v>
      </c>
      <c r="D27" s="3" t="s">
        <v>28</v>
      </c>
      <c r="E27" s="3" t="s">
        <v>30</v>
      </c>
      <c r="F27" s="3"/>
      <c r="G27" s="56">
        <f>G28</f>
        <v>486.3</v>
      </c>
      <c r="H27" s="56">
        <f>H28</f>
        <v>486.3</v>
      </c>
      <c r="I27" s="163">
        <f t="shared" si="1"/>
        <v>100</v>
      </c>
    </row>
    <row r="28" spans="1:9" ht="27.75" customHeight="1">
      <c r="A28" s="29" t="s">
        <v>190</v>
      </c>
      <c r="B28" s="3" t="s">
        <v>7</v>
      </c>
      <c r="C28" s="3" t="s">
        <v>25</v>
      </c>
      <c r="D28" s="3" t="s">
        <v>28</v>
      </c>
      <c r="E28" s="3" t="s">
        <v>144</v>
      </c>
      <c r="F28" s="3"/>
      <c r="G28" s="56">
        <f>G29</f>
        <v>486.3</v>
      </c>
      <c r="H28" s="56">
        <f>H29</f>
        <v>486.3</v>
      </c>
      <c r="I28" s="163">
        <f t="shared" si="1"/>
        <v>100</v>
      </c>
    </row>
    <row r="29" spans="1:9" ht="20.25" customHeight="1">
      <c r="A29" s="29" t="s">
        <v>131</v>
      </c>
      <c r="B29" s="3" t="s">
        <v>7</v>
      </c>
      <c r="C29" s="3" t="s">
        <v>25</v>
      </c>
      <c r="D29" s="3" t="s">
        <v>28</v>
      </c>
      <c r="E29" s="3" t="s">
        <v>144</v>
      </c>
      <c r="F29" s="3" t="s">
        <v>14</v>
      </c>
      <c r="G29" s="56">
        <f>484.5+1.8</f>
        <v>486.3</v>
      </c>
      <c r="H29" s="148">
        <v>486.3</v>
      </c>
      <c r="I29" s="163">
        <f t="shared" si="1"/>
        <v>100</v>
      </c>
    </row>
    <row r="30" spans="1:9" ht="15">
      <c r="A30" s="37" t="s">
        <v>76</v>
      </c>
      <c r="B30" s="3" t="s">
        <v>7</v>
      </c>
      <c r="C30" s="3" t="s">
        <v>25</v>
      </c>
      <c r="D30" s="3" t="s">
        <v>176</v>
      </c>
      <c r="E30" s="3"/>
      <c r="F30" s="3"/>
      <c r="G30" s="56">
        <f aca="true" t="shared" si="2" ref="G30:H32">G31</f>
        <v>3712.4</v>
      </c>
      <c r="H30" s="56">
        <f t="shared" si="2"/>
        <v>0</v>
      </c>
      <c r="I30" s="163">
        <f t="shared" si="1"/>
        <v>0</v>
      </c>
    </row>
    <row r="31" spans="1:9" ht="15">
      <c r="A31" s="29" t="s">
        <v>76</v>
      </c>
      <c r="B31" s="3" t="s">
        <v>7</v>
      </c>
      <c r="C31" s="3" t="s">
        <v>25</v>
      </c>
      <c r="D31" s="3" t="s">
        <v>176</v>
      </c>
      <c r="E31" s="3" t="s">
        <v>30</v>
      </c>
      <c r="F31" s="3"/>
      <c r="G31" s="56">
        <f t="shared" si="2"/>
        <v>3712.4</v>
      </c>
      <c r="H31" s="56">
        <f t="shared" si="2"/>
        <v>0</v>
      </c>
      <c r="I31" s="163">
        <f t="shared" si="1"/>
        <v>0</v>
      </c>
    </row>
    <row r="32" spans="1:9" ht="15">
      <c r="A32" s="29" t="s">
        <v>190</v>
      </c>
      <c r="B32" s="3" t="s">
        <v>7</v>
      </c>
      <c r="C32" s="3" t="s">
        <v>25</v>
      </c>
      <c r="D32" s="3" t="s">
        <v>176</v>
      </c>
      <c r="E32" s="3" t="s">
        <v>144</v>
      </c>
      <c r="F32" s="3"/>
      <c r="G32" s="56">
        <f t="shared" si="2"/>
        <v>3712.4</v>
      </c>
      <c r="H32" s="56">
        <f t="shared" si="2"/>
        <v>0</v>
      </c>
      <c r="I32" s="163">
        <f t="shared" si="1"/>
        <v>0</v>
      </c>
    </row>
    <row r="33" spans="1:9" ht="15">
      <c r="A33" s="29" t="s">
        <v>131</v>
      </c>
      <c r="B33" s="3" t="s">
        <v>7</v>
      </c>
      <c r="C33" s="3" t="s">
        <v>25</v>
      </c>
      <c r="D33" s="3" t="s">
        <v>176</v>
      </c>
      <c r="E33" s="3" t="s">
        <v>144</v>
      </c>
      <c r="F33" s="3" t="s">
        <v>14</v>
      </c>
      <c r="G33" s="56">
        <v>3712.4</v>
      </c>
      <c r="H33" s="148">
        <v>0</v>
      </c>
      <c r="I33" s="163">
        <f t="shared" si="1"/>
        <v>0</v>
      </c>
    </row>
    <row r="34" spans="1:9" ht="15">
      <c r="A34" s="29" t="s">
        <v>35</v>
      </c>
      <c r="B34" s="3" t="s">
        <v>7</v>
      </c>
      <c r="C34" s="3" t="s">
        <v>25</v>
      </c>
      <c r="D34" s="3" t="s">
        <v>303</v>
      </c>
      <c r="E34" s="3"/>
      <c r="F34" s="3"/>
      <c r="G34" s="56">
        <f>G40+G35+G45</f>
        <v>9145.7</v>
      </c>
      <c r="H34" s="56">
        <f>H40+H35+H45</f>
        <v>1060.5</v>
      </c>
      <c r="I34" s="163">
        <f t="shared" si="1"/>
        <v>11.6</v>
      </c>
    </row>
    <row r="35" spans="1:9" ht="93" customHeight="1">
      <c r="A35" s="102" t="s">
        <v>341</v>
      </c>
      <c r="B35" s="3" t="s">
        <v>7</v>
      </c>
      <c r="C35" s="3" t="s">
        <v>25</v>
      </c>
      <c r="D35" s="3" t="s">
        <v>303</v>
      </c>
      <c r="E35" s="3" t="s">
        <v>342</v>
      </c>
      <c r="F35" s="3"/>
      <c r="G35" s="56">
        <f>G36+G38</f>
        <v>843.8</v>
      </c>
      <c r="H35" s="56">
        <f>H36+H38</f>
        <v>398.8</v>
      </c>
      <c r="I35" s="163">
        <f t="shared" si="1"/>
        <v>47.3</v>
      </c>
    </row>
    <row r="36" spans="1:9" ht="30">
      <c r="A36" s="102" t="s">
        <v>395</v>
      </c>
      <c r="B36" s="3" t="s">
        <v>7</v>
      </c>
      <c r="C36" s="3" t="s">
        <v>25</v>
      </c>
      <c r="D36" s="3" t="s">
        <v>303</v>
      </c>
      <c r="E36" s="3" t="s">
        <v>209</v>
      </c>
      <c r="F36" s="3"/>
      <c r="G36" s="56">
        <f>G37</f>
        <v>408.9</v>
      </c>
      <c r="H36" s="56">
        <f>H37</f>
        <v>197.6</v>
      </c>
      <c r="I36" s="163">
        <f t="shared" si="1"/>
        <v>48.3</v>
      </c>
    </row>
    <row r="37" spans="1:9" ht="30">
      <c r="A37" s="102" t="s">
        <v>129</v>
      </c>
      <c r="B37" s="3" t="s">
        <v>7</v>
      </c>
      <c r="C37" s="3" t="s">
        <v>25</v>
      </c>
      <c r="D37" s="3" t="s">
        <v>303</v>
      </c>
      <c r="E37" s="3" t="s">
        <v>209</v>
      </c>
      <c r="F37" s="3" t="s">
        <v>130</v>
      </c>
      <c r="G37" s="56">
        <v>408.9</v>
      </c>
      <c r="H37" s="148">
        <v>197.6</v>
      </c>
      <c r="I37" s="163">
        <f t="shared" si="1"/>
        <v>48.3</v>
      </c>
    </row>
    <row r="38" spans="1:9" ht="30">
      <c r="A38" s="105" t="s">
        <v>210</v>
      </c>
      <c r="B38" s="3" t="s">
        <v>7</v>
      </c>
      <c r="C38" s="3" t="s">
        <v>25</v>
      </c>
      <c r="D38" s="3" t="s">
        <v>303</v>
      </c>
      <c r="E38" s="3" t="s">
        <v>211</v>
      </c>
      <c r="F38" s="3"/>
      <c r="G38" s="56">
        <f>G39</f>
        <v>434.9</v>
      </c>
      <c r="H38" s="56">
        <f>H39</f>
        <v>201.2</v>
      </c>
      <c r="I38" s="163">
        <f t="shared" si="1"/>
        <v>46.3</v>
      </c>
    </row>
    <row r="39" spans="1:9" ht="30">
      <c r="A39" s="102" t="s">
        <v>129</v>
      </c>
      <c r="B39" s="3" t="s">
        <v>7</v>
      </c>
      <c r="C39" s="3" t="s">
        <v>25</v>
      </c>
      <c r="D39" s="3" t="s">
        <v>303</v>
      </c>
      <c r="E39" s="3" t="s">
        <v>211</v>
      </c>
      <c r="F39" s="3" t="s">
        <v>130</v>
      </c>
      <c r="G39" s="56">
        <v>434.9</v>
      </c>
      <c r="H39" s="148">
        <v>201.2</v>
      </c>
      <c r="I39" s="163">
        <f t="shared" si="1"/>
        <v>46.3</v>
      </c>
    </row>
    <row r="40" spans="1:9" ht="20.25" customHeight="1">
      <c r="A40" s="37" t="s">
        <v>99</v>
      </c>
      <c r="B40" s="3" t="s">
        <v>7</v>
      </c>
      <c r="C40" s="3" t="s">
        <v>25</v>
      </c>
      <c r="D40" s="3" t="s">
        <v>303</v>
      </c>
      <c r="E40" s="3" t="s">
        <v>100</v>
      </c>
      <c r="F40" s="3"/>
      <c r="G40" s="56">
        <f>G41+G43</f>
        <v>7500</v>
      </c>
      <c r="H40" s="56">
        <f>H41+H43</f>
        <v>0</v>
      </c>
      <c r="I40" s="163">
        <f t="shared" si="1"/>
        <v>0</v>
      </c>
    </row>
    <row r="41" spans="1:9" ht="45">
      <c r="A41" s="37" t="s">
        <v>273</v>
      </c>
      <c r="B41" s="71" t="s">
        <v>7</v>
      </c>
      <c r="C41" s="71" t="s">
        <v>25</v>
      </c>
      <c r="D41" s="71" t="s">
        <v>303</v>
      </c>
      <c r="E41" s="71" t="s">
        <v>202</v>
      </c>
      <c r="F41" s="71"/>
      <c r="G41" s="56">
        <f>G42</f>
        <v>7000</v>
      </c>
      <c r="H41" s="56">
        <f>H42</f>
        <v>0</v>
      </c>
      <c r="I41" s="163">
        <f t="shared" si="1"/>
        <v>0</v>
      </c>
    </row>
    <row r="42" spans="1:9" ht="30">
      <c r="A42" s="102" t="s">
        <v>129</v>
      </c>
      <c r="B42" s="71" t="s">
        <v>7</v>
      </c>
      <c r="C42" s="71" t="s">
        <v>25</v>
      </c>
      <c r="D42" s="71" t="s">
        <v>303</v>
      </c>
      <c r="E42" s="71" t="s">
        <v>202</v>
      </c>
      <c r="F42" s="71" t="s">
        <v>130</v>
      </c>
      <c r="G42" s="56">
        <f>5000+2000</f>
        <v>7000</v>
      </c>
      <c r="H42" s="148">
        <v>0</v>
      </c>
      <c r="I42" s="163">
        <f t="shared" si="1"/>
        <v>0</v>
      </c>
    </row>
    <row r="43" spans="1:9" ht="60">
      <c r="A43" s="126" t="s">
        <v>389</v>
      </c>
      <c r="B43" s="71" t="s">
        <v>7</v>
      </c>
      <c r="C43" s="71" t="s">
        <v>25</v>
      </c>
      <c r="D43" s="71" t="s">
        <v>303</v>
      </c>
      <c r="E43" s="71" t="s">
        <v>353</v>
      </c>
      <c r="F43" s="71"/>
      <c r="G43" s="56">
        <f>G44</f>
        <v>500</v>
      </c>
      <c r="H43" s="56">
        <f>H44</f>
        <v>0</v>
      </c>
      <c r="I43" s="163">
        <f t="shared" si="1"/>
        <v>0</v>
      </c>
    </row>
    <row r="44" spans="1:9" ht="30">
      <c r="A44" s="102" t="s">
        <v>129</v>
      </c>
      <c r="B44" s="71" t="s">
        <v>7</v>
      </c>
      <c r="C44" s="71" t="s">
        <v>25</v>
      </c>
      <c r="D44" s="71" t="s">
        <v>303</v>
      </c>
      <c r="E44" s="71" t="s">
        <v>353</v>
      </c>
      <c r="F44" s="71" t="s">
        <v>130</v>
      </c>
      <c r="G44" s="56">
        <v>500</v>
      </c>
      <c r="H44" s="148">
        <v>0</v>
      </c>
      <c r="I44" s="163">
        <f t="shared" si="1"/>
        <v>0</v>
      </c>
    </row>
    <row r="45" spans="1:9" ht="33" customHeight="1">
      <c r="A45" s="102" t="s">
        <v>289</v>
      </c>
      <c r="B45" s="3" t="s">
        <v>7</v>
      </c>
      <c r="C45" s="3" t="s">
        <v>25</v>
      </c>
      <c r="D45" s="3" t="s">
        <v>303</v>
      </c>
      <c r="E45" s="3" t="s">
        <v>290</v>
      </c>
      <c r="F45" s="3"/>
      <c r="G45" s="56">
        <f>G46</f>
        <v>801.9</v>
      </c>
      <c r="H45" s="56">
        <f>H46</f>
        <v>661.7</v>
      </c>
      <c r="I45" s="163">
        <f t="shared" si="1"/>
        <v>82.5</v>
      </c>
    </row>
    <row r="46" spans="1:9" ht="15">
      <c r="A46" s="37" t="s">
        <v>131</v>
      </c>
      <c r="B46" s="3" t="s">
        <v>7</v>
      </c>
      <c r="C46" s="3" t="s">
        <v>25</v>
      </c>
      <c r="D46" s="3" t="s">
        <v>303</v>
      </c>
      <c r="E46" s="3" t="s">
        <v>290</v>
      </c>
      <c r="F46" s="3" t="s">
        <v>14</v>
      </c>
      <c r="G46" s="56">
        <v>801.9</v>
      </c>
      <c r="H46" s="148">
        <v>661.7</v>
      </c>
      <c r="I46" s="163">
        <f t="shared" si="1"/>
        <v>82.5</v>
      </c>
    </row>
    <row r="47" spans="1:9" ht="15">
      <c r="A47" s="104" t="s">
        <v>188</v>
      </c>
      <c r="B47" s="3" t="s">
        <v>7</v>
      </c>
      <c r="C47" s="3" t="s">
        <v>39</v>
      </c>
      <c r="D47" s="3" t="s">
        <v>187</v>
      </c>
      <c r="E47" s="3"/>
      <c r="F47" s="3"/>
      <c r="G47" s="56">
        <f aca="true" t="shared" si="3" ref="G47:H49">G48</f>
        <v>120</v>
      </c>
      <c r="H47" s="56">
        <f t="shared" si="3"/>
        <v>26.8</v>
      </c>
      <c r="I47" s="163">
        <f t="shared" si="1"/>
        <v>22.3</v>
      </c>
    </row>
    <row r="48" spans="1:9" ht="21" customHeight="1">
      <c r="A48" s="37" t="s">
        <v>99</v>
      </c>
      <c r="B48" s="3" t="s">
        <v>7</v>
      </c>
      <c r="C48" s="3" t="s">
        <v>39</v>
      </c>
      <c r="D48" s="3" t="s">
        <v>187</v>
      </c>
      <c r="E48" s="3" t="s">
        <v>100</v>
      </c>
      <c r="F48" s="3"/>
      <c r="G48" s="56">
        <f t="shared" si="3"/>
        <v>120</v>
      </c>
      <c r="H48" s="56">
        <f t="shared" si="3"/>
        <v>26.8</v>
      </c>
      <c r="I48" s="163">
        <f t="shared" si="1"/>
        <v>22.3</v>
      </c>
    </row>
    <row r="49" spans="1:9" ht="45">
      <c r="A49" s="68" t="s">
        <v>245</v>
      </c>
      <c r="B49" s="3" t="s">
        <v>7</v>
      </c>
      <c r="C49" s="3" t="s">
        <v>39</v>
      </c>
      <c r="D49" s="3" t="s">
        <v>187</v>
      </c>
      <c r="E49" s="89" t="s">
        <v>238</v>
      </c>
      <c r="F49" s="3"/>
      <c r="G49" s="56">
        <f t="shared" si="3"/>
        <v>120</v>
      </c>
      <c r="H49" s="56">
        <f t="shared" si="3"/>
        <v>26.8</v>
      </c>
      <c r="I49" s="163">
        <f t="shared" si="1"/>
        <v>22.3</v>
      </c>
    </row>
    <row r="50" spans="1:9" ht="30">
      <c r="A50" s="68" t="s">
        <v>132</v>
      </c>
      <c r="B50" s="3" t="s">
        <v>7</v>
      </c>
      <c r="C50" s="3" t="s">
        <v>39</v>
      </c>
      <c r="D50" s="3" t="s">
        <v>187</v>
      </c>
      <c r="E50" s="89" t="s">
        <v>238</v>
      </c>
      <c r="F50" s="3" t="s">
        <v>130</v>
      </c>
      <c r="G50" s="56">
        <v>120</v>
      </c>
      <c r="H50" s="148">
        <v>26.8</v>
      </c>
      <c r="I50" s="163">
        <f t="shared" si="1"/>
        <v>22.3</v>
      </c>
    </row>
    <row r="51" spans="1:9" ht="15">
      <c r="A51" s="29" t="s">
        <v>73</v>
      </c>
      <c r="B51" s="3" t="s">
        <v>7</v>
      </c>
      <c r="C51" s="3" t="s">
        <v>36</v>
      </c>
      <c r="D51" s="3"/>
      <c r="E51" s="3"/>
      <c r="F51" s="3"/>
      <c r="G51" s="56">
        <f>G59+G55+G52</f>
        <v>13824.8</v>
      </c>
      <c r="H51" s="56">
        <f>H59+H55+H52</f>
        <v>2791.5</v>
      </c>
      <c r="I51" s="163">
        <f t="shared" si="1"/>
        <v>20.2</v>
      </c>
    </row>
    <row r="52" spans="1:9" ht="15">
      <c r="A52" s="29" t="s">
        <v>503</v>
      </c>
      <c r="B52" s="3" t="s">
        <v>7</v>
      </c>
      <c r="C52" s="3" t="s">
        <v>36</v>
      </c>
      <c r="D52" s="3" t="s">
        <v>502</v>
      </c>
      <c r="E52" s="3"/>
      <c r="F52" s="3"/>
      <c r="G52" s="56">
        <f>G53</f>
        <v>122.8</v>
      </c>
      <c r="H52" s="56">
        <f>H53</f>
        <v>0</v>
      </c>
      <c r="I52" s="163">
        <f t="shared" si="1"/>
        <v>0</v>
      </c>
    </row>
    <row r="53" spans="1:9" ht="30">
      <c r="A53" s="29" t="s">
        <v>505</v>
      </c>
      <c r="B53" s="3" t="s">
        <v>7</v>
      </c>
      <c r="C53" s="3" t="s">
        <v>36</v>
      </c>
      <c r="D53" s="3" t="s">
        <v>502</v>
      </c>
      <c r="E53" s="3" t="s">
        <v>504</v>
      </c>
      <c r="F53" s="3"/>
      <c r="G53" s="56">
        <f>G54</f>
        <v>122.8</v>
      </c>
      <c r="H53" s="56">
        <f>H54</f>
        <v>0</v>
      </c>
      <c r="I53" s="163">
        <f t="shared" si="1"/>
        <v>0</v>
      </c>
    </row>
    <row r="54" spans="1:9" ht="30">
      <c r="A54" s="68" t="s">
        <v>132</v>
      </c>
      <c r="B54" s="3" t="s">
        <v>7</v>
      </c>
      <c r="C54" s="3" t="s">
        <v>36</v>
      </c>
      <c r="D54" s="3" t="s">
        <v>502</v>
      </c>
      <c r="E54" s="3" t="s">
        <v>504</v>
      </c>
      <c r="F54" s="3" t="s">
        <v>130</v>
      </c>
      <c r="G54" s="56">
        <v>122.8</v>
      </c>
      <c r="H54" s="148">
        <v>0</v>
      </c>
      <c r="I54" s="163">
        <f t="shared" si="1"/>
        <v>0</v>
      </c>
    </row>
    <row r="55" spans="1:9" ht="15">
      <c r="A55" s="33" t="s">
        <v>324</v>
      </c>
      <c r="B55" s="38" t="s">
        <v>7</v>
      </c>
      <c r="C55" s="38" t="s">
        <v>36</v>
      </c>
      <c r="D55" s="38" t="s">
        <v>178</v>
      </c>
      <c r="E55" s="3"/>
      <c r="F55" s="38"/>
      <c r="G55" s="56">
        <f aca="true" t="shared" si="4" ref="G55:H57">G56</f>
        <v>8000</v>
      </c>
      <c r="H55" s="56">
        <f t="shared" si="4"/>
        <v>1576.3</v>
      </c>
      <c r="I55" s="163">
        <f t="shared" si="1"/>
        <v>19.7</v>
      </c>
    </row>
    <row r="56" spans="1:9" ht="21.75" customHeight="1">
      <c r="A56" s="107" t="s">
        <v>99</v>
      </c>
      <c r="B56" s="25" t="s">
        <v>7</v>
      </c>
      <c r="C56" s="38" t="s">
        <v>36</v>
      </c>
      <c r="D56" s="38" t="s">
        <v>178</v>
      </c>
      <c r="E56" s="25" t="s">
        <v>100</v>
      </c>
      <c r="F56" s="25"/>
      <c r="G56" s="56">
        <f t="shared" si="4"/>
        <v>8000</v>
      </c>
      <c r="H56" s="56">
        <f t="shared" si="4"/>
        <v>1576.3</v>
      </c>
      <c r="I56" s="163">
        <f t="shared" si="1"/>
        <v>19.7</v>
      </c>
    </row>
    <row r="57" spans="1:9" ht="45">
      <c r="A57" s="37" t="s">
        <v>273</v>
      </c>
      <c r="B57" s="25" t="s">
        <v>7</v>
      </c>
      <c r="C57" s="38" t="s">
        <v>36</v>
      </c>
      <c r="D57" s="38" t="s">
        <v>178</v>
      </c>
      <c r="E57" s="25" t="s">
        <v>202</v>
      </c>
      <c r="F57" s="25"/>
      <c r="G57" s="56">
        <f t="shared" si="4"/>
        <v>8000</v>
      </c>
      <c r="H57" s="56">
        <f t="shared" si="4"/>
        <v>1576.3</v>
      </c>
      <c r="I57" s="163">
        <f t="shared" si="1"/>
        <v>19.7</v>
      </c>
    </row>
    <row r="58" spans="1:9" ht="30">
      <c r="A58" s="34" t="s">
        <v>129</v>
      </c>
      <c r="B58" s="3" t="s">
        <v>7</v>
      </c>
      <c r="C58" s="38" t="s">
        <v>36</v>
      </c>
      <c r="D58" s="38" t="s">
        <v>178</v>
      </c>
      <c r="E58" s="3" t="s">
        <v>202</v>
      </c>
      <c r="F58" s="3" t="s">
        <v>130</v>
      </c>
      <c r="G58" s="56">
        <v>8000</v>
      </c>
      <c r="H58" s="148">
        <v>1576.3</v>
      </c>
      <c r="I58" s="163">
        <f t="shared" si="1"/>
        <v>19.7</v>
      </c>
    </row>
    <row r="59" spans="1:9" ht="30">
      <c r="A59" s="29" t="s">
        <v>37</v>
      </c>
      <c r="B59" s="3" t="s">
        <v>7</v>
      </c>
      <c r="C59" s="3" t="s">
        <v>36</v>
      </c>
      <c r="D59" s="3" t="s">
        <v>179</v>
      </c>
      <c r="E59" s="3"/>
      <c r="F59" s="3"/>
      <c r="G59" s="56">
        <f>G62+G68+G60+G65</f>
        <v>5702</v>
      </c>
      <c r="H59" s="56">
        <f>H62+H68+H60+H65</f>
        <v>1215.2</v>
      </c>
      <c r="I59" s="163">
        <f t="shared" si="1"/>
        <v>21.3</v>
      </c>
    </row>
    <row r="60" spans="1:9" ht="30">
      <c r="A60" s="29" t="s">
        <v>252</v>
      </c>
      <c r="B60" s="3" t="s">
        <v>7</v>
      </c>
      <c r="C60" s="3" t="s">
        <v>36</v>
      </c>
      <c r="D60" s="3" t="s">
        <v>179</v>
      </c>
      <c r="E60" s="3" t="s">
        <v>253</v>
      </c>
      <c r="F60" s="3"/>
      <c r="G60" s="56">
        <f>G61</f>
        <v>980</v>
      </c>
      <c r="H60" s="56">
        <f>H61</f>
        <v>480</v>
      </c>
      <c r="I60" s="163">
        <f t="shared" si="1"/>
        <v>49</v>
      </c>
    </row>
    <row r="61" spans="1:9" ht="30">
      <c r="A61" s="29" t="s">
        <v>132</v>
      </c>
      <c r="B61" s="3" t="s">
        <v>7</v>
      </c>
      <c r="C61" s="3" t="s">
        <v>36</v>
      </c>
      <c r="D61" s="3" t="s">
        <v>179</v>
      </c>
      <c r="E61" s="3" t="s">
        <v>253</v>
      </c>
      <c r="F61" s="3" t="s">
        <v>130</v>
      </c>
      <c r="G61" s="56">
        <v>980</v>
      </c>
      <c r="H61" s="148">
        <v>480</v>
      </c>
      <c r="I61" s="163">
        <f t="shared" si="1"/>
        <v>49</v>
      </c>
    </row>
    <row r="62" spans="1:9" ht="30">
      <c r="A62" s="29" t="s">
        <v>247</v>
      </c>
      <c r="B62" s="3" t="s">
        <v>7</v>
      </c>
      <c r="C62" s="3" t="s">
        <v>36</v>
      </c>
      <c r="D62" s="3" t="s">
        <v>179</v>
      </c>
      <c r="E62" s="3" t="s">
        <v>248</v>
      </c>
      <c r="F62" s="3"/>
      <c r="G62" s="56">
        <f>G63</f>
        <v>1711</v>
      </c>
      <c r="H62" s="56">
        <f>H63</f>
        <v>550.9</v>
      </c>
      <c r="I62" s="163">
        <f t="shared" si="1"/>
        <v>32.2</v>
      </c>
    </row>
    <row r="63" spans="1:9" ht="30">
      <c r="A63" s="29" t="s">
        <v>249</v>
      </c>
      <c r="B63" s="3" t="s">
        <v>7</v>
      </c>
      <c r="C63" s="3" t="s">
        <v>36</v>
      </c>
      <c r="D63" s="3" t="s">
        <v>179</v>
      </c>
      <c r="E63" s="3" t="s">
        <v>250</v>
      </c>
      <c r="F63" s="3"/>
      <c r="G63" s="56">
        <f>G64</f>
        <v>1711</v>
      </c>
      <c r="H63" s="56">
        <f>H64</f>
        <v>550.9</v>
      </c>
      <c r="I63" s="163">
        <f t="shared" si="1"/>
        <v>32.2</v>
      </c>
    </row>
    <row r="64" spans="1:9" ht="30">
      <c r="A64" s="29" t="s">
        <v>132</v>
      </c>
      <c r="B64" s="3" t="s">
        <v>7</v>
      </c>
      <c r="C64" s="3" t="s">
        <v>36</v>
      </c>
      <c r="D64" s="3" t="s">
        <v>179</v>
      </c>
      <c r="E64" s="3" t="s">
        <v>250</v>
      </c>
      <c r="F64" s="3" t="s">
        <v>130</v>
      </c>
      <c r="G64" s="56">
        <f>4230-1519-1000</f>
        <v>1711</v>
      </c>
      <c r="H64" s="148">
        <v>550.9</v>
      </c>
      <c r="I64" s="163">
        <f t="shared" si="1"/>
        <v>32.2</v>
      </c>
    </row>
    <row r="65" spans="1:9" ht="45">
      <c r="A65" s="29" t="s">
        <v>528</v>
      </c>
      <c r="B65" s="3" t="s">
        <v>7</v>
      </c>
      <c r="C65" s="3" t="s">
        <v>36</v>
      </c>
      <c r="D65" s="3" t="s">
        <v>179</v>
      </c>
      <c r="E65" s="3" t="s">
        <v>525</v>
      </c>
      <c r="F65" s="3"/>
      <c r="G65" s="56">
        <f>G66</f>
        <v>500</v>
      </c>
      <c r="H65" s="56">
        <f>H66</f>
        <v>0</v>
      </c>
      <c r="I65" s="163">
        <f t="shared" si="1"/>
        <v>0</v>
      </c>
    </row>
    <row r="66" spans="1:9" ht="75">
      <c r="A66" s="29" t="s">
        <v>527</v>
      </c>
      <c r="B66" s="3" t="s">
        <v>7</v>
      </c>
      <c r="C66" s="3" t="s">
        <v>36</v>
      </c>
      <c r="D66" s="3" t="s">
        <v>179</v>
      </c>
      <c r="E66" s="3" t="s">
        <v>526</v>
      </c>
      <c r="F66" s="3"/>
      <c r="G66" s="56">
        <f>G67</f>
        <v>500</v>
      </c>
      <c r="H66" s="56">
        <f>H67</f>
        <v>0</v>
      </c>
      <c r="I66" s="163">
        <f t="shared" si="1"/>
        <v>0</v>
      </c>
    </row>
    <row r="67" spans="1:9" ht="30">
      <c r="A67" s="29" t="s">
        <v>132</v>
      </c>
      <c r="B67" s="3" t="s">
        <v>7</v>
      </c>
      <c r="C67" s="3" t="s">
        <v>36</v>
      </c>
      <c r="D67" s="3" t="s">
        <v>179</v>
      </c>
      <c r="E67" s="3" t="s">
        <v>526</v>
      </c>
      <c r="F67" s="3" t="s">
        <v>130</v>
      </c>
      <c r="G67" s="56">
        <v>500</v>
      </c>
      <c r="H67" s="148">
        <v>0</v>
      </c>
      <c r="I67" s="163">
        <f t="shared" si="1"/>
        <v>0</v>
      </c>
    </row>
    <row r="68" spans="1:9" ht="23.25" customHeight="1">
      <c r="A68" s="37" t="s">
        <v>99</v>
      </c>
      <c r="B68" s="3" t="s">
        <v>7</v>
      </c>
      <c r="C68" s="3" t="s">
        <v>36</v>
      </c>
      <c r="D68" s="3" t="s">
        <v>179</v>
      </c>
      <c r="E68" s="3" t="s">
        <v>100</v>
      </c>
      <c r="F68" s="3"/>
      <c r="G68" s="56">
        <f>G69+G71</f>
        <v>2511</v>
      </c>
      <c r="H68" s="56">
        <f>H69+H71</f>
        <v>184.3</v>
      </c>
      <c r="I68" s="163">
        <f t="shared" si="1"/>
        <v>7.3</v>
      </c>
    </row>
    <row r="69" spans="1:9" ht="45">
      <c r="A69" s="29" t="s">
        <v>355</v>
      </c>
      <c r="B69" s="3" t="s">
        <v>7</v>
      </c>
      <c r="C69" s="3" t="s">
        <v>36</v>
      </c>
      <c r="D69" s="3" t="s">
        <v>179</v>
      </c>
      <c r="E69" s="17" t="s">
        <v>314</v>
      </c>
      <c r="F69" s="3"/>
      <c r="G69" s="56">
        <f>G70</f>
        <v>2000</v>
      </c>
      <c r="H69" s="56">
        <f>H70</f>
        <v>184.3</v>
      </c>
      <c r="I69" s="163">
        <f t="shared" si="1"/>
        <v>9.2</v>
      </c>
    </row>
    <row r="70" spans="1:9" ht="30">
      <c r="A70" s="32" t="s">
        <v>132</v>
      </c>
      <c r="B70" s="16" t="s">
        <v>7</v>
      </c>
      <c r="C70" s="3" t="s">
        <v>36</v>
      </c>
      <c r="D70" s="3" t="s">
        <v>179</v>
      </c>
      <c r="E70" s="17" t="s">
        <v>314</v>
      </c>
      <c r="F70" s="3" t="s">
        <v>130</v>
      </c>
      <c r="G70" s="56">
        <v>2000</v>
      </c>
      <c r="H70" s="148">
        <v>184.3</v>
      </c>
      <c r="I70" s="163">
        <f t="shared" si="1"/>
        <v>9.2</v>
      </c>
    </row>
    <row r="71" spans="1:9" ht="45">
      <c r="A71" s="72" t="s">
        <v>473</v>
      </c>
      <c r="B71" s="16" t="s">
        <v>7</v>
      </c>
      <c r="C71" s="3" t="s">
        <v>36</v>
      </c>
      <c r="D71" s="3" t="s">
        <v>179</v>
      </c>
      <c r="E71" s="17" t="s">
        <v>256</v>
      </c>
      <c r="F71" s="3"/>
      <c r="G71" s="56">
        <f>G72</f>
        <v>511</v>
      </c>
      <c r="H71" s="56">
        <f>H72</f>
        <v>0</v>
      </c>
      <c r="I71" s="163">
        <f t="shared" si="1"/>
        <v>0</v>
      </c>
    </row>
    <row r="72" spans="1:9" ht="30">
      <c r="A72" s="32" t="s">
        <v>132</v>
      </c>
      <c r="B72" s="16" t="s">
        <v>7</v>
      </c>
      <c r="C72" s="3" t="s">
        <v>36</v>
      </c>
      <c r="D72" s="3" t="s">
        <v>179</v>
      </c>
      <c r="E72" s="17" t="s">
        <v>256</v>
      </c>
      <c r="F72" s="3" t="s">
        <v>130</v>
      </c>
      <c r="G72" s="56">
        <v>511</v>
      </c>
      <c r="H72" s="148">
        <v>0</v>
      </c>
      <c r="I72" s="163">
        <f t="shared" si="1"/>
        <v>0</v>
      </c>
    </row>
    <row r="73" spans="1:9" ht="24" customHeight="1">
      <c r="A73" s="37" t="s">
        <v>12</v>
      </c>
      <c r="B73" s="3" t="s">
        <v>7</v>
      </c>
      <c r="C73" s="3" t="s">
        <v>72</v>
      </c>
      <c r="D73" s="3"/>
      <c r="E73" s="3"/>
      <c r="F73" s="3"/>
      <c r="G73" s="56">
        <f>G74+G84</f>
        <v>73065.3</v>
      </c>
      <c r="H73" s="56">
        <f>H74+H84</f>
        <v>11591.3</v>
      </c>
      <c r="I73" s="163">
        <f t="shared" si="1"/>
        <v>15.9</v>
      </c>
    </row>
    <row r="74" spans="1:9" ht="18" customHeight="1">
      <c r="A74" s="37" t="s">
        <v>93</v>
      </c>
      <c r="B74" s="3" t="s">
        <v>7</v>
      </c>
      <c r="C74" s="3" t="s">
        <v>72</v>
      </c>
      <c r="D74" s="3" t="s">
        <v>94</v>
      </c>
      <c r="E74" s="3"/>
      <c r="F74" s="3"/>
      <c r="G74" s="56">
        <f>G80+G75+G77</f>
        <v>72565.3</v>
      </c>
      <c r="H74" s="56">
        <f>H80+H75+H77</f>
        <v>11591.3</v>
      </c>
      <c r="I74" s="163">
        <f t="shared" si="1"/>
        <v>16</v>
      </c>
    </row>
    <row r="75" spans="1:9" ht="109.5" customHeight="1">
      <c r="A75" s="137" t="s">
        <v>404</v>
      </c>
      <c r="B75" s="3" t="s">
        <v>7</v>
      </c>
      <c r="C75" s="3" t="s">
        <v>72</v>
      </c>
      <c r="D75" s="3" t="s">
        <v>94</v>
      </c>
      <c r="E75" s="3" t="s">
        <v>405</v>
      </c>
      <c r="F75" s="3"/>
      <c r="G75" s="56">
        <f>G76</f>
        <v>24773.6</v>
      </c>
      <c r="H75" s="56">
        <f>H76</f>
        <v>0</v>
      </c>
      <c r="I75" s="163">
        <f t="shared" si="1"/>
        <v>0</v>
      </c>
    </row>
    <row r="76" spans="1:9" ht="18" customHeight="1">
      <c r="A76" s="37" t="s">
        <v>406</v>
      </c>
      <c r="B76" s="3" t="s">
        <v>7</v>
      </c>
      <c r="C76" s="3" t="s">
        <v>72</v>
      </c>
      <c r="D76" s="3" t="s">
        <v>94</v>
      </c>
      <c r="E76" s="3" t="s">
        <v>405</v>
      </c>
      <c r="F76" s="3" t="s">
        <v>8</v>
      </c>
      <c r="G76" s="56">
        <v>24773.6</v>
      </c>
      <c r="H76" s="148">
        <v>0</v>
      </c>
      <c r="I76" s="163">
        <f aca="true" t="shared" si="5" ref="I76:I134">H76/G76*100</f>
        <v>0</v>
      </c>
    </row>
    <row r="77" spans="1:9" ht="78.75" customHeight="1">
      <c r="A77" s="37" t="s">
        <v>407</v>
      </c>
      <c r="B77" s="3" t="s">
        <v>7</v>
      </c>
      <c r="C77" s="3" t="s">
        <v>72</v>
      </c>
      <c r="D77" s="3" t="s">
        <v>94</v>
      </c>
      <c r="E77" s="3" t="s">
        <v>408</v>
      </c>
      <c r="F77" s="3"/>
      <c r="G77" s="56">
        <f>G78</f>
        <v>9237.4</v>
      </c>
      <c r="H77" s="56">
        <f>H78</f>
        <v>0</v>
      </c>
      <c r="I77" s="163">
        <f t="shared" si="5"/>
        <v>0</v>
      </c>
    </row>
    <row r="78" spans="1:9" ht="18" customHeight="1">
      <c r="A78" s="37" t="s">
        <v>406</v>
      </c>
      <c r="B78" s="3" t="s">
        <v>7</v>
      </c>
      <c r="C78" s="3" t="s">
        <v>72</v>
      </c>
      <c r="D78" s="3" t="s">
        <v>94</v>
      </c>
      <c r="E78" s="3" t="s">
        <v>408</v>
      </c>
      <c r="F78" s="3" t="s">
        <v>8</v>
      </c>
      <c r="G78" s="56">
        <v>9237.4</v>
      </c>
      <c r="H78" s="148">
        <v>0</v>
      </c>
      <c r="I78" s="163">
        <f t="shared" si="5"/>
        <v>0</v>
      </c>
    </row>
    <row r="79" spans="1:9" ht="18" customHeight="1">
      <c r="A79" s="37" t="s">
        <v>99</v>
      </c>
      <c r="B79" s="3" t="s">
        <v>7</v>
      </c>
      <c r="C79" s="3" t="s">
        <v>72</v>
      </c>
      <c r="D79" s="3" t="s">
        <v>94</v>
      </c>
      <c r="E79" s="3" t="s">
        <v>100</v>
      </c>
      <c r="F79" s="3"/>
      <c r="G79" s="56">
        <f>G80</f>
        <v>38554.3</v>
      </c>
      <c r="H79" s="56">
        <f>H80</f>
        <v>11591.3</v>
      </c>
      <c r="I79" s="163">
        <f t="shared" si="5"/>
        <v>30.1</v>
      </c>
    </row>
    <row r="80" spans="1:9" ht="45.75" customHeight="1">
      <c r="A80" s="29" t="s">
        <v>273</v>
      </c>
      <c r="B80" s="3" t="s">
        <v>7</v>
      </c>
      <c r="C80" s="3" t="s">
        <v>72</v>
      </c>
      <c r="D80" s="3" t="s">
        <v>94</v>
      </c>
      <c r="E80" s="3" t="s">
        <v>202</v>
      </c>
      <c r="F80" s="3"/>
      <c r="G80" s="56">
        <f>G81</f>
        <v>38554.3</v>
      </c>
      <c r="H80" s="56">
        <f>H81</f>
        <v>11591.3</v>
      </c>
      <c r="I80" s="163">
        <f t="shared" si="5"/>
        <v>30.1</v>
      </c>
    </row>
    <row r="81" spans="1:9" ht="32.25" customHeight="1">
      <c r="A81" s="108" t="s">
        <v>129</v>
      </c>
      <c r="B81" s="3" t="s">
        <v>7</v>
      </c>
      <c r="C81" s="3" t="s">
        <v>72</v>
      </c>
      <c r="D81" s="3" t="s">
        <v>94</v>
      </c>
      <c r="E81" s="3" t="s">
        <v>202</v>
      </c>
      <c r="F81" s="3" t="s">
        <v>130</v>
      </c>
      <c r="G81" s="56">
        <f>3000+4000+4438-250-250+8591.3-7475+26500</f>
        <v>38554.3</v>
      </c>
      <c r="H81" s="148">
        <v>11591.3</v>
      </c>
      <c r="I81" s="163">
        <f t="shared" si="5"/>
        <v>30.1</v>
      </c>
    </row>
    <row r="82" spans="1:9" ht="20.25" customHeight="1">
      <c r="A82" s="37" t="s">
        <v>106</v>
      </c>
      <c r="B82" s="3" t="s">
        <v>7</v>
      </c>
      <c r="C82" s="3" t="s">
        <v>72</v>
      </c>
      <c r="D82" s="3" t="s">
        <v>170</v>
      </c>
      <c r="E82" s="3"/>
      <c r="F82" s="3"/>
      <c r="G82" s="56">
        <f>G84</f>
        <v>500</v>
      </c>
      <c r="H82" s="56">
        <f>H84</f>
        <v>0</v>
      </c>
      <c r="I82" s="163">
        <f t="shared" si="5"/>
        <v>0</v>
      </c>
    </row>
    <row r="83" spans="1:9" ht="20.25" customHeight="1">
      <c r="A83" s="37" t="s">
        <v>99</v>
      </c>
      <c r="B83" s="3" t="s">
        <v>7</v>
      </c>
      <c r="C83" s="3" t="s">
        <v>72</v>
      </c>
      <c r="D83" s="3" t="s">
        <v>170</v>
      </c>
      <c r="E83" s="3" t="s">
        <v>100</v>
      </c>
      <c r="F83" s="3"/>
      <c r="G83" s="56">
        <f>G84</f>
        <v>500</v>
      </c>
      <c r="H83" s="56">
        <f>H84</f>
        <v>0</v>
      </c>
      <c r="I83" s="163">
        <f t="shared" si="5"/>
        <v>0</v>
      </c>
    </row>
    <row r="84" spans="1:9" ht="46.5" customHeight="1">
      <c r="A84" s="29" t="s">
        <v>273</v>
      </c>
      <c r="B84" s="3" t="s">
        <v>7</v>
      </c>
      <c r="C84" s="3" t="s">
        <v>72</v>
      </c>
      <c r="D84" s="3" t="s">
        <v>170</v>
      </c>
      <c r="E84" s="3" t="s">
        <v>202</v>
      </c>
      <c r="F84" s="3"/>
      <c r="G84" s="56">
        <f>G85</f>
        <v>500</v>
      </c>
      <c r="H84" s="56">
        <f>H85</f>
        <v>0</v>
      </c>
      <c r="I84" s="163">
        <f t="shared" si="5"/>
        <v>0</v>
      </c>
    </row>
    <row r="85" spans="1:9" ht="32.25" customHeight="1">
      <c r="A85" s="29" t="s">
        <v>132</v>
      </c>
      <c r="B85" s="3" t="s">
        <v>7</v>
      </c>
      <c r="C85" s="3" t="s">
        <v>72</v>
      </c>
      <c r="D85" s="3" t="s">
        <v>170</v>
      </c>
      <c r="E85" s="3" t="s">
        <v>202</v>
      </c>
      <c r="F85" s="3" t="s">
        <v>130</v>
      </c>
      <c r="G85" s="56">
        <f>1000-815+500-185</f>
        <v>500</v>
      </c>
      <c r="H85" s="148">
        <v>0</v>
      </c>
      <c r="I85" s="163">
        <f t="shared" si="5"/>
        <v>0</v>
      </c>
    </row>
    <row r="86" spans="1:9" ht="32.25" customHeight="1">
      <c r="A86" s="29" t="s">
        <v>16</v>
      </c>
      <c r="B86" s="3" t="s">
        <v>7</v>
      </c>
      <c r="C86" s="3" t="s">
        <v>41</v>
      </c>
      <c r="D86" s="3"/>
      <c r="E86" s="3"/>
      <c r="F86" s="3"/>
      <c r="G86" s="56">
        <f>G87+G91+G95</f>
        <v>7741.5</v>
      </c>
      <c r="H86" s="56">
        <f>H87+H91+H95</f>
        <v>2269.2</v>
      </c>
      <c r="I86" s="163">
        <f t="shared" si="5"/>
        <v>29.3</v>
      </c>
    </row>
    <row r="87" spans="1:9" ht="23.25" customHeight="1">
      <c r="A87" s="37" t="s">
        <v>17</v>
      </c>
      <c r="B87" s="3" t="s">
        <v>7</v>
      </c>
      <c r="C87" s="3" t="s">
        <v>41</v>
      </c>
      <c r="D87" s="3" t="s">
        <v>42</v>
      </c>
      <c r="E87" s="3"/>
      <c r="F87" s="3"/>
      <c r="G87" s="56">
        <f>G89</f>
        <v>3500</v>
      </c>
      <c r="H87" s="56">
        <f>H89</f>
        <v>0</v>
      </c>
      <c r="I87" s="163">
        <f t="shared" si="5"/>
        <v>0</v>
      </c>
    </row>
    <row r="88" spans="1:9" ht="23.25" customHeight="1">
      <c r="A88" s="29" t="s">
        <v>99</v>
      </c>
      <c r="B88" s="3" t="s">
        <v>7</v>
      </c>
      <c r="C88" s="3" t="s">
        <v>41</v>
      </c>
      <c r="D88" s="3" t="s">
        <v>42</v>
      </c>
      <c r="E88" s="3" t="s">
        <v>100</v>
      </c>
      <c r="F88" s="3"/>
      <c r="G88" s="56">
        <f>G89</f>
        <v>3500</v>
      </c>
      <c r="H88" s="56">
        <f>H89</f>
        <v>0</v>
      </c>
      <c r="I88" s="163">
        <f t="shared" si="5"/>
        <v>0</v>
      </c>
    </row>
    <row r="89" spans="1:9" ht="48" customHeight="1">
      <c r="A89" s="29" t="s">
        <v>273</v>
      </c>
      <c r="B89" s="3" t="s">
        <v>7</v>
      </c>
      <c r="C89" s="3" t="s">
        <v>41</v>
      </c>
      <c r="D89" s="3" t="s">
        <v>42</v>
      </c>
      <c r="E89" s="3" t="s">
        <v>202</v>
      </c>
      <c r="F89" s="3"/>
      <c r="G89" s="56">
        <f>G90</f>
        <v>3500</v>
      </c>
      <c r="H89" s="56">
        <f>H90</f>
        <v>0</v>
      </c>
      <c r="I89" s="163">
        <f t="shared" si="5"/>
        <v>0</v>
      </c>
    </row>
    <row r="90" spans="1:9" ht="32.25" customHeight="1">
      <c r="A90" s="29" t="s">
        <v>132</v>
      </c>
      <c r="B90" s="3" t="s">
        <v>7</v>
      </c>
      <c r="C90" s="3" t="s">
        <v>41</v>
      </c>
      <c r="D90" s="3" t="s">
        <v>42</v>
      </c>
      <c r="E90" s="3" t="s">
        <v>202</v>
      </c>
      <c r="F90" s="3" t="s">
        <v>130</v>
      </c>
      <c r="G90" s="56">
        <f>2100+1400</f>
        <v>3500</v>
      </c>
      <c r="H90" s="148">
        <v>0</v>
      </c>
      <c r="I90" s="163">
        <f t="shared" si="5"/>
        <v>0</v>
      </c>
    </row>
    <row r="91" spans="1:9" ht="18" customHeight="1">
      <c r="A91" s="37" t="s">
        <v>19</v>
      </c>
      <c r="B91" s="3" t="s">
        <v>7</v>
      </c>
      <c r="C91" s="3" t="s">
        <v>41</v>
      </c>
      <c r="D91" s="3" t="s">
        <v>43</v>
      </c>
      <c r="E91" s="3"/>
      <c r="F91" s="3"/>
      <c r="G91" s="56">
        <f>G92</f>
        <v>2969.6</v>
      </c>
      <c r="H91" s="56">
        <f>H92</f>
        <v>1728</v>
      </c>
      <c r="I91" s="163">
        <f t="shared" si="5"/>
        <v>58.2</v>
      </c>
    </row>
    <row r="92" spans="1:9" ht="18" customHeight="1">
      <c r="A92" s="29" t="s">
        <v>99</v>
      </c>
      <c r="B92" s="3" t="s">
        <v>7</v>
      </c>
      <c r="C92" s="3" t="s">
        <v>41</v>
      </c>
      <c r="D92" s="3" t="s">
        <v>43</v>
      </c>
      <c r="E92" s="3" t="s">
        <v>100</v>
      </c>
      <c r="F92" s="3"/>
      <c r="G92" s="56">
        <f>G94</f>
        <v>2969.6</v>
      </c>
      <c r="H92" s="56">
        <f>H94</f>
        <v>1728</v>
      </c>
      <c r="I92" s="163">
        <f t="shared" si="5"/>
        <v>58.2</v>
      </c>
    </row>
    <row r="93" spans="1:9" ht="44.25" customHeight="1">
      <c r="A93" s="29" t="s">
        <v>273</v>
      </c>
      <c r="B93" s="3" t="s">
        <v>7</v>
      </c>
      <c r="C93" s="3" t="s">
        <v>41</v>
      </c>
      <c r="D93" s="3" t="s">
        <v>43</v>
      </c>
      <c r="E93" s="3" t="s">
        <v>202</v>
      </c>
      <c r="F93" s="3"/>
      <c r="G93" s="56">
        <f>G94</f>
        <v>2969.6</v>
      </c>
      <c r="H93" s="56">
        <f>H94</f>
        <v>1728</v>
      </c>
      <c r="I93" s="163">
        <f t="shared" si="5"/>
        <v>58.2</v>
      </c>
    </row>
    <row r="94" spans="1:9" ht="34.5" customHeight="1">
      <c r="A94" s="37" t="s">
        <v>132</v>
      </c>
      <c r="B94" s="3" t="s">
        <v>7</v>
      </c>
      <c r="C94" s="3" t="s">
        <v>41</v>
      </c>
      <c r="D94" s="3" t="s">
        <v>43</v>
      </c>
      <c r="E94" s="3" t="s">
        <v>202</v>
      </c>
      <c r="F94" s="3" t="s">
        <v>130</v>
      </c>
      <c r="G94" s="56">
        <f>2793.6+176</f>
        <v>2969.6</v>
      </c>
      <c r="H94" s="148">
        <v>1728</v>
      </c>
      <c r="I94" s="163">
        <f t="shared" si="5"/>
        <v>58.2</v>
      </c>
    </row>
    <row r="95" spans="1:9" ht="34.5" customHeight="1">
      <c r="A95" s="29" t="s">
        <v>49</v>
      </c>
      <c r="B95" s="3" t="s">
        <v>7</v>
      </c>
      <c r="C95" s="3" t="s">
        <v>41</v>
      </c>
      <c r="D95" s="3" t="s">
        <v>50</v>
      </c>
      <c r="E95" s="3"/>
      <c r="F95" s="3"/>
      <c r="G95" s="56">
        <f aca="true" t="shared" si="6" ref="G95:H97">G96</f>
        <v>1271.9</v>
      </c>
      <c r="H95" s="56">
        <f t="shared" si="6"/>
        <v>541.2</v>
      </c>
      <c r="I95" s="163">
        <f t="shared" si="5"/>
        <v>42.6</v>
      </c>
    </row>
    <row r="96" spans="1:9" ht="93.75" customHeight="1">
      <c r="A96" s="102" t="s">
        <v>341</v>
      </c>
      <c r="B96" s="3" t="s">
        <v>7</v>
      </c>
      <c r="C96" s="3" t="s">
        <v>41</v>
      </c>
      <c r="D96" s="3" t="s">
        <v>50</v>
      </c>
      <c r="E96" s="3" t="s">
        <v>342</v>
      </c>
      <c r="F96" s="3"/>
      <c r="G96" s="56">
        <f t="shared" si="6"/>
        <v>1271.9</v>
      </c>
      <c r="H96" s="56">
        <f t="shared" si="6"/>
        <v>541.2</v>
      </c>
      <c r="I96" s="163">
        <f t="shared" si="5"/>
        <v>42.6</v>
      </c>
    </row>
    <row r="97" spans="1:9" ht="34.5" customHeight="1">
      <c r="A97" s="106" t="s">
        <v>212</v>
      </c>
      <c r="B97" s="3" t="s">
        <v>7</v>
      </c>
      <c r="C97" s="3" t="s">
        <v>41</v>
      </c>
      <c r="D97" s="3" t="s">
        <v>50</v>
      </c>
      <c r="E97" s="3" t="s">
        <v>213</v>
      </c>
      <c r="F97" s="3"/>
      <c r="G97" s="56">
        <f t="shared" si="6"/>
        <v>1271.9</v>
      </c>
      <c r="H97" s="56">
        <f t="shared" si="6"/>
        <v>541.2</v>
      </c>
      <c r="I97" s="163">
        <f t="shared" si="5"/>
        <v>42.6</v>
      </c>
    </row>
    <row r="98" spans="1:9" ht="34.5" customHeight="1">
      <c r="A98" s="102" t="s">
        <v>129</v>
      </c>
      <c r="B98" s="3" t="s">
        <v>7</v>
      </c>
      <c r="C98" s="3" t="s">
        <v>41</v>
      </c>
      <c r="D98" s="3" t="s">
        <v>50</v>
      </c>
      <c r="E98" s="3" t="s">
        <v>213</v>
      </c>
      <c r="F98" s="3" t="s">
        <v>130</v>
      </c>
      <c r="G98" s="56">
        <v>1271.9</v>
      </c>
      <c r="H98" s="148">
        <v>541.2</v>
      </c>
      <c r="I98" s="163">
        <f t="shared" si="5"/>
        <v>42.6</v>
      </c>
    </row>
    <row r="99" spans="1:9" ht="34.5" customHeight="1">
      <c r="A99" s="29" t="s">
        <v>320</v>
      </c>
      <c r="B99" s="3" t="s">
        <v>7</v>
      </c>
      <c r="C99" s="3" t="s">
        <v>11</v>
      </c>
      <c r="D99" s="3"/>
      <c r="E99" s="3"/>
      <c r="F99" s="3"/>
      <c r="G99" s="56">
        <f>G100</f>
        <v>47000</v>
      </c>
      <c r="H99" s="56">
        <f>H100</f>
        <v>10849.6</v>
      </c>
      <c r="I99" s="163">
        <f t="shared" si="5"/>
        <v>23.1</v>
      </c>
    </row>
    <row r="100" spans="1:9" ht="27" customHeight="1">
      <c r="A100" s="29" t="s">
        <v>53</v>
      </c>
      <c r="B100" s="3" t="s">
        <v>7</v>
      </c>
      <c r="C100" s="3" t="s">
        <v>11</v>
      </c>
      <c r="D100" s="3" t="s">
        <v>55</v>
      </c>
      <c r="E100" s="3"/>
      <c r="F100" s="3"/>
      <c r="G100" s="56">
        <f>G101+G105</f>
        <v>47000</v>
      </c>
      <c r="H100" s="56">
        <f>H101+H105</f>
        <v>10849.6</v>
      </c>
      <c r="I100" s="163">
        <f t="shared" si="5"/>
        <v>23.1</v>
      </c>
    </row>
    <row r="101" spans="1:9" ht="24.75" customHeight="1">
      <c r="A101" s="37" t="s">
        <v>442</v>
      </c>
      <c r="B101" s="3" t="s">
        <v>7</v>
      </c>
      <c r="C101" s="3" t="s">
        <v>11</v>
      </c>
      <c r="D101" s="3" t="s">
        <v>55</v>
      </c>
      <c r="E101" s="3" t="s">
        <v>443</v>
      </c>
      <c r="F101" s="3"/>
      <c r="G101" s="56">
        <f aca="true" t="shared" si="7" ref="G101:H103">G102</f>
        <v>30000</v>
      </c>
      <c r="H101" s="56">
        <f t="shared" si="7"/>
        <v>10761.8</v>
      </c>
      <c r="I101" s="163">
        <f t="shared" si="5"/>
        <v>35.9</v>
      </c>
    </row>
    <row r="102" spans="1:9" ht="34.5" customHeight="1">
      <c r="A102" s="37" t="s">
        <v>460</v>
      </c>
      <c r="B102" s="3" t="s">
        <v>7</v>
      </c>
      <c r="C102" s="3" t="s">
        <v>11</v>
      </c>
      <c r="D102" s="3" t="s">
        <v>55</v>
      </c>
      <c r="E102" s="3" t="s">
        <v>447</v>
      </c>
      <c r="F102" s="3"/>
      <c r="G102" s="56">
        <f t="shared" si="7"/>
        <v>30000</v>
      </c>
      <c r="H102" s="56">
        <f t="shared" si="7"/>
        <v>10761.8</v>
      </c>
      <c r="I102" s="163">
        <f t="shared" si="5"/>
        <v>35.9</v>
      </c>
    </row>
    <row r="103" spans="1:9" ht="66.75" customHeight="1">
      <c r="A103" s="29" t="s">
        <v>446</v>
      </c>
      <c r="B103" s="3" t="s">
        <v>7</v>
      </c>
      <c r="C103" s="3" t="s">
        <v>11</v>
      </c>
      <c r="D103" s="3" t="s">
        <v>55</v>
      </c>
      <c r="E103" s="3" t="s">
        <v>479</v>
      </c>
      <c r="F103" s="3"/>
      <c r="G103" s="56">
        <f t="shared" si="7"/>
        <v>30000</v>
      </c>
      <c r="H103" s="56">
        <f t="shared" si="7"/>
        <v>10761.8</v>
      </c>
      <c r="I103" s="163">
        <f t="shared" si="5"/>
        <v>35.9</v>
      </c>
    </row>
    <row r="104" spans="1:9" ht="24" customHeight="1">
      <c r="A104" s="37" t="s">
        <v>435</v>
      </c>
      <c r="B104" s="3" t="s">
        <v>7</v>
      </c>
      <c r="C104" s="3" t="s">
        <v>11</v>
      </c>
      <c r="D104" s="3" t="s">
        <v>55</v>
      </c>
      <c r="E104" s="3" t="s">
        <v>479</v>
      </c>
      <c r="F104" s="3" t="s">
        <v>8</v>
      </c>
      <c r="G104" s="56">
        <v>30000</v>
      </c>
      <c r="H104" s="148">
        <v>10761.8</v>
      </c>
      <c r="I104" s="163">
        <f t="shared" si="5"/>
        <v>35.9</v>
      </c>
    </row>
    <row r="105" spans="1:9" ht="30" customHeight="1">
      <c r="A105" s="37" t="s">
        <v>99</v>
      </c>
      <c r="B105" s="3" t="s">
        <v>7</v>
      </c>
      <c r="C105" s="3" t="s">
        <v>11</v>
      </c>
      <c r="D105" s="3" t="s">
        <v>55</v>
      </c>
      <c r="E105" s="3" t="s">
        <v>100</v>
      </c>
      <c r="F105" s="3"/>
      <c r="G105" s="56">
        <f>G106+G108</f>
        <v>17000</v>
      </c>
      <c r="H105" s="56">
        <f>H106+H108</f>
        <v>87.8</v>
      </c>
      <c r="I105" s="163">
        <f t="shared" si="5"/>
        <v>0.5</v>
      </c>
    </row>
    <row r="106" spans="1:9" ht="83.25" customHeight="1">
      <c r="A106" s="124" t="s">
        <v>474</v>
      </c>
      <c r="B106" s="3" t="s">
        <v>7</v>
      </c>
      <c r="C106" s="3" t="s">
        <v>11</v>
      </c>
      <c r="D106" s="3" t="s">
        <v>55</v>
      </c>
      <c r="E106" s="3" t="s">
        <v>430</v>
      </c>
      <c r="F106" s="3"/>
      <c r="G106" s="56">
        <f>G107</f>
        <v>9500</v>
      </c>
      <c r="H106" s="56">
        <f>H107</f>
        <v>87.8</v>
      </c>
      <c r="I106" s="163">
        <f t="shared" si="5"/>
        <v>0.9</v>
      </c>
    </row>
    <row r="107" spans="1:9" ht="51" customHeight="1">
      <c r="A107" s="140" t="s">
        <v>197</v>
      </c>
      <c r="B107" s="3" t="s">
        <v>7</v>
      </c>
      <c r="C107" s="3" t="s">
        <v>11</v>
      </c>
      <c r="D107" s="3" t="s">
        <v>55</v>
      </c>
      <c r="E107" s="3" t="s">
        <v>430</v>
      </c>
      <c r="F107" s="3" t="s">
        <v>198</v>
      </c>
      <c r="G107" s="56">
        <f>3000+6500</f>
        <v>9500</v>
      </c>
      <c r="H107" s="148">
        <v>87.8</v>
      </c>
      <c r="I107" s="163">
        <f t="shared" si="5"/>
        <v>0.9</v>
      </c>
    </row>
    <row r="108" spans="1:9" ht="53.25" customHeight="1">
      <c r="A108" s="29" t="s">
        <v>317</v>
      </c>
      <c r="B108" s="3" t="s">
        <v>7</v>
      </c>
      <c r="C108" s="3" t="s">
        <v>11</v>
      </c>
      <c r="D108" s="3" t="s">
        <v>55</v>
      </c>
      <c r="E108" s="3" t="s">
        <v>412</v>
      </c>
      <c r="F108" s="3"/>
      <c r="G108" s="56">
        <f>G109</f>
        <v>7500</v>
      </c>
      <c r="H108" s="56">
        <f>H109</f>
        <v>0</v>
      </c>
      <c r="I108" s="163">
        <f t="shared" si="5"/>
        <v>0</v>
      </c>
    </row>
    <row r="109" spans="1:9" ht="34.5" customHeight="1">
      <c r="A109" s="27" t="s">
        <v>129</v>
      </c>
      <c r="B109" s="3" t="s">
        <v>7</v>
      </c>
      <c r="C109" s="3" t="s">
        <v>11</v>
      </c>
      <c r="D109" s="3" t="s">
        <v>55</v>
      </c>
      <c r="E109" s="3" t="s">
        <v>412</v>
      </c>
      <c r="F109" s="3" t="s">
        <v>130</v>
      </c>
      <c r="G109" s="56">
        <f>300+7200</f>
        <v>7500</v>
      </c>
      <c r="H109" s="148">
        <v>0</v>
      </c>
      <c r="I109" s="163">
        <f t="shared" si="5"/>
        <v>0</v>
      </c>
    </row>
    <row r="110" spans="1:9" ht="21.75" customHeight="1">
      <c r="A110" s="37" t="s">
        <v>321</v>
      </c>
      <c r="B110" s="3" t="s">
        <v>7</v>
      </c>
      <c r="C110" s="3" t="s">
        <v>33</v>
      </c>
      <c r="D110" s="3"/>
      <c r="E110" s="3"/>
      <c r="F110" s="3"/>
      <c r="G110" s="56">
        <f>G112</f>
        <v>1519</v>
      </c>
      <c r="H110" s="56">
        <f>H112</f>
        <v>0</v>
      </c>
      <c r="I110" s="163">
        <f t="shared" si="5"/>
        <v>0</v>
      </c>
    </row>
    <row r="111" spans="1:9" ht="26.25" customHeight="1">
      <c r="A111" s="29" t="s">
        <v>299</v>
      </c>
      <c r="B111" s="3" t="s">
        <v>7</v>
      </c>
      <c r="C111" s="3" t="s">
        <v>33</v>
      </c>
      <c r="D111" s="3" t="s">
        <v>300</v>
      </c>
      <c r="E111" s="3"/>
      <c r="F111" s="3"/>
      <c r="G111" s="56">
        <f>G112</f>
        <v>1519</v>
      </c>
      <c r="H111" s="56">
        <f>H112</f>
        <v>0</v>
      </c>
      <c r="I111" s="163">
        <f t="shared" si="5"/>
        <v>0</v>
      </c>
    </row>
    <row r="112" spans="1:9" ht="65.25" customHeight="1">
      <c r="A112" s="29" t="s">
        <v>521</v>
      </c>
      <c r="B112" s="3" t="s">
        <v>7</v>
      </c>
      <c r="C112" s="3" t="s">
        <v>33</v>
      </c>
      <c r="D112" s="3" t="s">
        <v>300</v>
      </c>
      <c r="E112" s="3" t="s">
        <v>520</v>
      </c>
      <c r="F112" s="3"/>
      <c r="G112" s="56">
        <f>G113</f>
        <v>1519</v>
      </c>
      <c r="H112" s="56">
        <f>H113</f>
        <v>0</v>
      </c>
      <c r="I112" s="163">
        <f t="shared" si="5"/>
        <v>0</v>
      </c>
    </row>
    <row r="113" spans="1:9" ht="32.25" customHeight="1">
      <c r="A113" s="37" t="s">
        <v>132</v>
      </c>
      <c r="B113" s="3" t="s">
        <v>7</v>
      </c>
      <c r="C113" s="3" t="s">
        <v>33</v>
      </c>
      <c r="D113" s="3" t="s">
        <v>300</v>
      </c>
      <c r="E113" s="3" t="s">
        <v>520</v>
      </c>
      <c r="F113" s="3" t="s">
        <v>130</v>
      </c>
      <c r="G113" s="56">
        <v>1519</v>
      </c>
      <c r="H113" s="148">
        <v>0</v>
      </c>
      <c r="I113" s="163">
        <f t="shared" si="5"/>
        <v>0</v>
      </c>
    </row>
    <row r="114" spans="1:9" ht="15.75" customHeight="1">
      <c r="A114" s="29" t="s">
        <v>10</v>
      </c>
      <c r="B114" s="3" t="s">
        <v>7</v>
      </c>
      <c r="C114" s="3" t="s">
        <v>65</v>
      </c>
      <c r="D114" s="3"/>
      <c r="E114" s="3"/>
      <c r="F114" s="3"/>
      <c r="G114" s="56">
        <f>G115+G119</f>
        <v>9991.3</v>
      </c>
      <c r="H114" s="56">
        <f>H115+H119</f>
        <v>949.6</v>
      </c>
      <c r="I114" s="163">
        <f t="shared" si="5"/>
        <v>9.5</v>
      </c>
    </row>
    <row r="115" spans="1:9" ht="15.75" customHeight="1">
      <c r="A115" s="29" t="s">
        <v>66</v>
      </c>
      <c r="B115" s="3" t="s">
        <v>7</v>
      </c>
      <c r="C115" s="3" t="s">
        <v>65</v>
      </c>
      <c r="D115" s="3" t="s">
        <v>67</v>
      </c>
      <c r="E115" s="3"/>
      <c r="F115" s="3"/>
      <c r="G115" s="56">
        <f>G116</f>
        <v>968</v>
      </c>
      <c r="H115" s="56">
        <f>H116</f>
        <v>380.6</v>
      </c>
      <c r="I115" s="163">
        <f t="shared" si="5"/>
        <v>39.3</v>
      </c>
    </row>
    <row r="116" spans="1:9" ht="28.5" customHeight="1">
      <c r="A116" s="37" t="s">
        <v>370</v>
      </c>
      <c r="B116" s="3" t="s">
        <v>7</v>
      </c>
      <c r="C116" s="3" t="s">
        <v>65</v>
      </c>
      <c r="D116" s="3" t="s">
        <v>67</v>
      </c>
      <c r="E116" s="3" t="s">
        <v>363</v>
      </c>
      <c r="F116" s="3"/>
      <c r="G116" s="56">
        <f>G117</f>
        <v>968</v>
      </c>
      <c r="H116" s="56">
        <f>H117</f>
        <v>380.6</v>
      </c>
      <c r="I116" s="163">
        <f t="shared" si="5"/>
        <v>39.3</v>
      </c>
    </row>
    <row r="117" spans="1:9" ht="30.75" customHeight="1">
      <c r="A117" s="37" t="s">
        <v>394</v>
      </c>
      <c r="B117" s="3" t="s">
        <v>7</v>
      </c>
      <c r="C117" s="3" t="s">
        <v>65</v>
      </c>
      <c r="D117" s="3" t="s">
        <v>67</v>
      </c>
      <c r="E117" s="3" t="s">
        <v>364</v>
      </c>
      <c r="F117" s="3"/>
      <c r="G117" s="56">
        <v>968</v>
      </c>
      <c r="H117" s="148">
        <f>H118</f>
        <v>380.6</v>
      </c>
      <c r="I117" s="163">
        <f t="shared" si="5"/>
        <v>39.3</v>
      </c>
    </row>
    <row r="118" spans="1:9" ht="20.25" customHeight="1">
      <c r="A118" s="37" t="s">
        <v>319</v>
      </c>
      <c r="B118" s="3" t="s">
        <v>7</v>
      </c>
      <c r="C118" s="3" t="s">
        <v>65</v>
      </c>
      <c r="D118" s="3" t="s">
        <v>67</v>
      </c>
      <c r="E118" s="3" t="s">
        <v>364</v>
      </c>
      <c r="F118" s="3" t="s">
        <v>21</v>
      </c>
      <c r="G118" s="56">
        <v>968</v>
      </c>
      <c r="H118" s="148">
        <v>380.6</v>
      </c>
      <c r="I118" s="163">
        <f t="shared" si="5"/>
        <v>39.3</v>
      </c>
    </row>
    <row r="119" spans="1:9" ht="20.25" customHeight="1">
      <c r="A119" s="29" t="s">
        <v>68</v>
      </c>
      <c r="B119" s="3" t="s">
        <v>7</v>
      </c>
      <c r="C119" s="3" t="s">
        <v>65</v>
      </c>
      <c r="D119" s="3" t="s">
        <v>69</v>
      </c>
      <c r="E119" s="3"/>
      <c r="F119" s="3"/>
      <c r="G119" s="56">
        <f>G120+G123</f>
        <v>9023.3</v>
      </c>
      <c r="H119" s="56">
        <f>H120+H123</f>
        <v>569</v>
      </c>
      <c r="I119" s="163">
        <f t="shared" si="5"/>
        <v>6.3</v>
      </c>
    </row>
    <row r="120" spans="1:9" ht="20.25" customHeight="1">
      <c r="A120" s="29" t="s">
        <v>76</v>
      </c>
      <c r="B120" s="3" t="s">
        <v>7</v>
      </c>
      <c r="C120" s="3" t="s">
        <v>65</v>
      </c>
      <c r="D120" s="3" t="s">
        <v>69</v>
      </c>
      <c r="E120" s="3" t="s">
        <v>30</v>
      </c>
      <c r="F120" s="3"/>
      <c r="G120" s="56">
        <f>G121</f>
        <v>823.3</v>
      </c>
      <c r="H120" s="56">
        <f>H121</f>
        <v>569</v>
      </c>
      <c r="I120" s="163">
        <f t="shared" si="5"/>
        <v>69.1</v>
      </c>
    </row>
    <row r="121" spans="1:9" ht="20.25" customHeight="1">
      <c r="A121" s="29" t="s">
        <v>190</v>
      </c>
      <c r="B121" s="3" t="s">
        <v>7</v>
      </c>
      <c r="C121" s="3" t="s">
        <v>65</v>
      </c>
      <c r="D121" s="3" t="s">
        <v>69</v>
      </c>
      <c r="E121" s="3" t="s">
        <v>144</v>
      </c>
      <c r="F121" s="3"/>
      <c r="G121" s="56">
        <f>G122</f>
        <v>823.3</v>
      </c>
      <c r="H121" s="56">
        <f>H122</f>
        <v>569</v>
      </c>
      <c r="I121" s="163">
        <f t="shared" si="5"/>
        <v>69.1</v>
      </c>
    </row>
    <row r="122" spans="1:9" ht="20.25" customHeight="1">
      <c r="A122" s="29" t="s">
        <v>131</v>
      </c>
      <c r="B122" s="3" t="s">
        <v>7</v>
      </c>
      <c r="C122" s="3" t="s">
        <v>65</v>
      </c>
      <c r="D122" s="3" t="s">
        <v>69</v>
      </c>
      <c r="E122" s="3" t="s">
        <v>144</v>
      </c>
      <c r="F122" s="3" t="s">
        <v>14</v>
      </c>
      <c r="G122" s="56">
        <v>823.3</v>
      </c>
      <c r="H122" s="148">
        <v>569</v>
      </c>
      <c r="I122" s="163">
        <f t="shared" si="5"/>
        <v>69.1</v>
      </c>
    </row>
    <row r="123" spans="1:9" ht="94.5" customHeight="1">
      <c r="A123" s="29" t="s">
        <v>518</v>
      </c>
      <c r="B123" s="3" t="s">
        <v>7</v>
      </c>
      <c r="C123" s="3" t="s">
        <v>65</v>
      </c>
      <c r="D123" s="3" t="s">
        <v>69</v>
      </c>
      <c r="E123" s="3" t="s">
        <v>519</v>
      </c>
      <c r="F123" s="3"/>
      <c r="G123" s="56">
        <f>G124</f>
        <v>8200</v>
      </c>
      <c r="H123" s="56">
        <f>H124</f>
        <v>0</v>
      </c>
      <c r="I123" s="163">
        <f t="shared" si="5"/>
        <v>0</v>
      </c>
    </row>
    <row r="124" spans="1:9" ht="20.25" customHeight="1">
      <c r="A124" s="29" t="s">
        <v>146</v>
      </c>
      <c r="B124" s="3" t="s">
        <v>7</v>
      </c>
      <c r="C124" s="3" t="s">
        <v>65</v>
      </c>
      <c r="D124" s="3" t="s">
        <v>69</v>
      </c>
      <c r="E124" s="3" t="s">
        <v>519</v>
      </c>
      <c r="F124" s="3" t="s">
        <v>21</v>
      </c>
      <c r="G124" s="56">
        <v>8200</v>
      </c>
      <c r="H124" s="148">
        <v>0</v>
      </c>
      <c r="I124" s="163">
        <f t="shared" si="5"/>
        <v>0</v>
      </c>
    </row>
    <row r="125" spans="1:9" ht="18.75" customHeight="1">
      <c r="A125" s="37" t="s">
        <v>393</v>
      </c>
      <c r="B125" s="3" t="s">
        <v>7</v>
      </c>
      <c r="C125" s="3" t="s">
        <v>294</v>
      </c>
      <c r="D125" s="3" t="s">
        <v>304</v>
      </c>
      <c r="E125" s="3"/>
      <c r="F125" s="3"/>
      <c r="G125" s="56">
        <f>G128+G126</f>
        <v>42562.3</v>
      </c>
      <c r="H125" s="56">
        <f>H128+H126</f>
        <v>12328</v>
      </c>
      <c r="I125" s="163">
        <f t="shared" si="5"/>
        <v>29</v>
      </c>
    </row>
    <row r="126" spans="1:9" ht="63.75" customHeight="1">
      <c r="A126" s="124" t="s">
        <v>517</v>
      </c>
      <c r="B126" s="3" t="s">
        <v>7</v>
      </c>
      <c r="C126" s="3" t="s">
        <v>294</v>
      </c>
      <c r="D126" s="3" t="s">
        <v>304</v>
      </c>
      <c r="E126" s="3" t="s">
        <v>516</v>
      </c>
      <c r="F126" s="3"/>
      <c r="G126" s="56">
        <f>G127</f>
        <v>5000</v>
      </c>
      <c r="H126" s="56">
        <f>H127</f>
        <v>0</v>
      </c>
      <c r="I126" s="163">
        <f t="shared" si="5"/>
        <v>0</v>
      </c>
    </row>
    <row r="127" spans="1:9" ht="18.75" customHeight="1">
      <c r="A127" s="29" t="s">
        <v>435</v>
      </c>
      <c r="B127" s="3" t="s">
        <v>7</v>
      </c>
      <c r="C127" s="3" t="s">
        <v>294</v>
      </c>
      <c r="D127" s="3" t="s">
        <v>304</v>
      </c>
      <c r="E127" s="3" t="s">
        <v>516</v>
      </c>
      <c r="F127" s="3" t="s">
        <v>8</v>
      </c>
      <c r="G127" s="56">
        <v>5000</v>
      </c>
      <c r="H127" s="148">
        <v>0</v>
      </c>
      <c r="I127" s="163">
        <f t="shared" si="5"/>
        <v>0</v>
      </c>
    </row>
    <row r="128" spans="1:9" ht="22.5" customHeight="1">
      <c r="A128" s="37" t="s">
        <v>99</v>
      </c>
      <c r="B128" s="3" t="s">
        <v>7</v>
      </c>
      <c r="C128" s="3" t="s">
        <v>294</v>
      </c>
      <c r="D128" s="3" t="s">
        <v>304</v>
      </c>
      <c r="E128" s="3" t="s">
        <v>100</v>
      </c>
      <c r="F128" s="3"/>
      <c r="G128" s="56">
        <f>G129+G131</f>
        <v>37562.3</v>
      </c>
      <c r="H128" s="56">
        <f>H129+H131</f>
        <v>12328</v>
      </c>
      <c r="I128" s="163">
        <f t="shared" si="5"/>
        <v>32.8</v>
      </c>
    </row>
    <row r="129" spans="1:9" ht="48" customHeight="1">
      <c r="A129" s="29" t="s">
        <v>273</v>
      </c>
      <c r="B129" s="3" t="s">
        <v>7</v>
      </c>
      <c r="C129" s="3" t="s">
        <v>294</v>
      </c>
      <c r="D129" s="3" t="s">
        <v>304</v>
      </c>
      <c r="E129" s="3" t="s">
        <v>202</v>
      </c>
      <c r="F129" s="3"/>
      <c r="G129" s="56">
        <f>G130</f>
        <v>24562.3</v>
      </c>
      <c r="H129" s="56">
        <f>H130</f>
        <v>3940.3</v>
      </c>
      <c r="I129" s="163">
        <f t="shared" si="5"/>
        <v>16</v>
      </c>
    </row>
    <row r="130" spans="1:9" ht="36.75" customHeight="1">
      <c r="A130" s="27" t="s">
        <v>129</v>
      </c>
      <c r="B130" s="3" t="s">
        <v>7</v>
      </c>
      <c r="C130" s="3" t="s">
        <v>294</v>
      </c>
      <c r="D130" s="3" t="s">
        <v>304</v>
      </c>
      <c r="E130" s="3" t="s">
        <v>202</v>
      </c>
      <c r="F130" s="3" t="s">
        <v>130</v>
      </c>
      <c r="G130" s="56">
        <f>4000+6062.3-1000+15500</f>
        <v>24562.3</v>
      </c>
      <c r="H130" s="148">
        <v>3940.3</v>
      </c>
      <c r="I130" s="163">
        <f t="shared" si="5"/>
        <v>16</v>
      </c>
    </row>
    <row r="131" spans="1:9" ht="46.5" customHeight="1">
      <c r="A131" s="29" t="s">
        <v>318</v>
      </c>
      <c r="B131" s="3" t="s">
        <v>7</v>
      </c>
      <c r="C131" s="3" t="s">
        <v>294</v>
      </c>
      <c r="D131" s="3" t="s">
        <v>304</v>
      </c>
      <c r="E131" s="3" t="s">
        <v>165</v>
      </c>
      <c r="F131" s="3"/>
      <c r="G131" s="56">
        <f>G132</f>
        <v>13000</v>
      </c>
      <c r="H131" s="56">
        <f>H132</f>
        <v>8387.7</v>
      </c>
      <c r="I131" s="163">
        <f t="shared" si="5"/>
        <v>64.5</v>
      </c>
    </row>
    <row r="132" spans="1:9" ht="33.75" customHeight="1">
      <c r="A132" s="27" t="s">
        <v>129</v>
      </c>
      <c r="B132" s="3" t="s">
        <v>7</v>
      </c>
      <c r="C132" s="3" t="s">
        <v>294</v>
      </c>
      <c r="D132" s="3" t="s">
        <v>304</v>
      </c>
      <c r="E132" s="3" t="s">
        <v>165</v>
      </c>
      <c r="F132" s="3" t="s">
        <v>130</v>
      </c>
      <c r="G132" s="56">
        <f>5000+8000</f>
        <v>13000</v>
      </c>
      <c r="H132" s="148">
        <v>8387.7</v>
      </c>
      <c r="I132" s="163">
        <f t="shared" si="5"/>
        <v>64.5</v>
      </c>
    </row>
    <row r="133" spans="1:9" ht="20.25" customHeight="1">
      <c r="A133" s="37" t="s">
        <v>296</v>
      </c>
      <c r="B133" s="3" t="s">
        <v>7</v>
      </c>
      <c r="C133" s="3" t="s">
        <v>297</v>
      </c>
      <c r="D133" s="3"/>
      <c r="E133" s="3"/>
      <c r="F133" s="3"/>
      <c r="G133" s="56">
        <f aca="true" t="shared" si="8" ref="G133:H136">G134</f>
        <v>891</v>
      </c>
      <c r="H133" s="56">
        <f t="shared" si="8"/>
        <v>410.3</v>
      </c>
      <c r="I133" s="163">
        <f t="shared" si="5"/>
        <v>46</v>
      </c>
    </row>
    <row r="134" spans="1:9" ht="19.5" customHeight="1">
      <c r="A134" s="37" t="s">
        <v>75</v>
      </c>
      <c r="B134" s="3" t="s">
        <v>7</v>
      </c>
      <c r="C134" s="3" t="s">
        <v>297</v>
      </c>
      <c r="D134" s="3" t="s">
        <v>298</v>
      </c>
      <c r="E134" s="3"/>
      <c r="F134" s="3"/>
      <c r="G134" s="56">
        <f t="shared" si="8"/>
        <v>891</v>
      </c>
      <c r="H134" s="56">
        <f t="shared" si="8"/>
        <v>410.3</v>
      </c>
      <c r="I134" s="163">
        <f t="shared" si="5"/>
        <v>46</v>
      </c>
    </row>
    <row r="135" spans="1:9" ht="33.75" customHeight="1">
      <c r="A135" s="29" t="s">
        <v>140</v>
      </c>
      <c r="B135" s="3" t="s">
        <v>7</v>
      </c>
      <c r="C135" s="3" t="s">
        <v>297</v>
      </c>
      <c r="D135" s="3" t="s">
        <v>298</v>
      </c>
      <c r="E135" s="3" t="s">
        <v>141</v>
      </c>
      <c r="F135" s="3"/>
      <c r="G135" s="56">
        <f t="shared" si="8"/>
        <v>891</v>
      </c>
      <c r="H135" s="56">
        <f t="shared" si="8"/>
        <v>410.3</v>
      </c>
      <c r="I135" s="163">
        <f aca="true" t="shared" si="9" ref="I135:I198">H135/G135*100</f>
        <v>46</v>
      </c>
    </row>
    <row r="136" spans="1:9" ht="33.75" customHeight="1">
      <c r="A136" s="29" t="s">
        <v>45</v>
      </c>
      <c r="B136" s="3" t="s">
        <v>7</v>
      </c>
      <c r="C136" s="3" t="s">
        <v>297</v>
      </c>
      <c r="D136" s="3" t="s">
        <v>298</v>
      </c>
      <c r="E136" s="3" t="s">
        <v>142</v>
      </c>
      <c r="F136" s="3"/>
      <c r="G136" s="56">
        <f t="shared" si="8"/>
        <v>891</v>
      </c>
      <c r="H136" s="56">
        <f t="shared" si="8"/>
        <v>410.3</v>
      </c>
      <c r="I136" s="163">
        <f t="shared" si="9"/>
        <v>46</v>
      </c>
    </row>
    <row r="137" spans="1:9" ht="31.5" customHeight="1">
      <c r="A137" s="27" t="s">
        <v>129</v>
      </c>
      <c r="B137" s="3" t="s">
        <v>7</v>
      </c>
      <c r="C137" s="3" t="s">
        <v>297</v>
      </c>
      <c r="D137" s="3" t="s">
        <v>298</v>
      </c>
      <c r="E137" s="3" t="s">
        <v>142</v>
      </c>
      <c r="F137" s="3" t="s">
        <v>130</v>
      </c>
      <c r="G137" s="56">
        <v>891</v>
      </c>
      <c r="H137" s="148">
        <v>410.3</v>
      </c>
      <c r="I137" s="163">
        <f t="shared" si="9"/>
        <v>46</v>
      </c>
    </row>
    <row r="138" spans="1:9" ht="31.5" customHeight="1">
      <c r="A138" s="28" t="s">
        <v>117</v>
      </c>
      <c r="B138" s="4" t="s">
        <v>8</v>
      </c>
      <c r="C138" s="5"/>
      <c r="D138" s="5"/>
      <c r="E138" s="5"/>
      <c r="F138" s="5"/>
      <c r="G138" s="62">
        <f>G139+G158</f>
        <v>12973.3</v>
      </c>
      <c r="H138" s="62">
        <f>H139+H158</f>
        <v>5836.3</v>
      </c>
      <c r="I138" s="166">
        <f t="shared" si="9"/>
        <v>45</v>
      </c>
    </row>
    <row r="139" spans="1:9" ht="15">
      <c r="A139" s="29" t="s">
        <v>23</v>
      </c>
      <c r="B139" s="3" t="s">
        <v>8</v>
      </c>
      <c r="C139" s="3" t="s">
        <v>25</v>
      </c>
      <c r="D139" s="3"/>
      <c r="E139" s="3"/>
      <c r="F139" s="3"/>
      <c r="G139" s="56">
        <f>G140+G153</f>
        <v>12579.3</v>
      </c>
      <c r="H139" s="56">
        <f>H140+H153</f>
        <v>5442.8</v>
      </c>
      <c r="I139" s="163">
        <f t="shared" si="9"/>
        <v>43.3</v>
      </c>
    </row>
    <row r="140" spans="1:9" ht="45.75" customHeight="1">
      <c r="A140" s="37" t="s">
        <v>123</v>
      </c>
      <c r="B140" s="3" t="s">
        <v>8</v>
      </c>
      <c r="C140" s="3" t="s">
        <v>25</v>
      </c>
      <c r="D140" s="3" t="s">
        <v>6</v>
      </c>
      <c r="E140" s="3"/>
      <c r="F140" s="3"/>
      <c r="G140" s="63">
        <f>G141+G144+G150+G147</f>
        <v>10650.2</v>
      </c>
      <c r="H140" s="63">
        <f>H141+H144+H150+H147</f>
        <v>3776.9</v>
      </c>
      <c r="I140" s="163">
        <f t="shared" si="9"/>
        <v>35.5</v>
      </c>
    </row>
    <row r="141" spans="1:9" ht="61.5" customHeight="1">
      <c r="A141" s="102" t="s">
        <v>133</v>
      </c>
      <c r="B141" s="3" t="s">
        <v>8</v>
      </c>
      <c r="C141" s="3" t="s">
        <v>25</v>
      </c>
      <c r="D141" s="3" t="s">
        <v>6</v>
      </c>
      <c r="E141" s="3" t="s">
        <v>137</v>
      </c>
      <c r="F141" s="3"/>
      <c r="G141" s="63">
        <f>G142</f>
        <v>8416</v>
      </c>
      <c r="H141" s="63">
        <f>H142</f>
        <v>3667.7</v>
      </c>
      <c r="I141" s="163">
        <f t="shared" si="9"/>
        <v>43.6</v>
      </c>
    </row>
    <row r="142" spans="1:9" ht="18.75" customHeight="1">
      <c r="A142" s="27" t="s">
        <v>24</v>
      </c>
      <c r="B142" s="3" t="s">
        <v>8</v>
      </c>
      <c r="C142" s="3" t="s">
        <v>25</v>
      </c>
      <c r="D142" s="3" t="s">
        <v>6</v>
      </c>
      <c r="E142" s="3" t="s">
        <v>138</v>
      </c>
      <c r="F142" s="3"/>
      <c r="G142" s="63">
        <f>G143</f>
        <v>8416</v>
      </c>
      <c r="H142" s="63">
        <f>H143</f>
        <v>3667.7</v>
      </c>
      <c r="I142" s="163">
        <f t="shared" si="9"/>
        <v>43.6</v>
      </c>
    </row>
    <row r="143" spans="1:9" ht="30">
      <c r="A143" s="27" t="s">
        <v>132</v>
      </c>
      <c r="B143" s="3" t="s">
        <v>8</v>
      </c>
      <c r="C143" s="3" t="s">
        <v>25</v>
      </c>
      <c r="D143" s="3" t="s">
        <v>6</v>
      </c>
      <c r="E143" s="3" t="s">
        <v>138</v>
      </c>
      <c r="F143" s="3" t="s">
        <v>130</v>
      </c>
      <c r="G143" s="63">
        <f>8439-250+227</f>
        <v>8416</v>
      </c>
      <c r="H143" s="148">
        <v>3667.7</v>
      </c>
      <c r="I143" s="163">
        <f t="shared" si="9"/>
        <v>43.6</v>
      </c>
    </row>
    <row r="144" spans="1:9" ht="45">
      <c r="A144" s="27" t="s">
        <v>400</v>
      </c>
      <c r="B144" s="3" t="s">
        <v>8</v>
      </c>
      <c r="C144" s="3" t="s">
        <v>25</v>
      </c>
      <c r="D144" s="3" t="s">
        <v>6</v>
      </c>
      <c r="E144" s="3" t="s">
        <v>281</v>
      </c>
      <c r="F144" s="3"/>
      <c r="G144" s="63">
        <f>G145</f>
        <v>328.2</v>
      </c>
      <c r="H144" s="63">
        <f>H145</f>
        <v>90.8</v>
      </c>
      <c r="I144" s="163">
        <f t="shared" si="9"/>
        <v>27.7</v>
      </c>
    </row>
    <row r="145" spans="1:9" ht="90">
      <c r="A145" s="27" t="s">
        <v>402</v>
      </c>
      <c r="B145" s="3" t="s">
        <v>8</v>
      </c>
      <c r="C145" s="3" t="s">
        <v>25</v>
      </c>
      <c r="D145" s="3" t="s">
        <v>6</v>
      </c>
      <c r="E145" s="3" t="s">
        <v>401</v>
      </c>
      <c r="F145" s="3"/>
      <c r="G145" s="136">
        <f>G146</f>
        <v>328.2</v>
      </c>
      <c r="H145" s="136">
        <f>H146</f>
        <v>90.8</v>
      </c>
      <c r="I145" s="163">
        <f t="shared" si="9"/>
        <v>27.7</v>
      </c>
    </row>
    <row r="146" spans="1:9" ht="30">
      <c r="A146" s="27" t="s">
        <v>132</v>
      </c>
      <c r="B146" s="3" t="s">
        <v>8</v>
      </c>
      <c r="C146" s="3" t="s">
        <v>25</v>
      </c>
      <c r="D146" s="3" t="s">
        <v>6</v>
      </c>
      <c r="E146" s="3" t="s">
        <v>401</v>
      </c>
      <c r="F146" s="3" t="s">
        <v>130</v>
      </c>
      <c r="G146" s="136">
        <v>328.2</v>
      </c>
      <c r="H146" s="148">
        <v>90.8</v>
      </c>
      <c r="I146" s="163">
        <f t="shared" si="9"/>
        <v>27.7</v>
      </c>
    </row>
    <row r="147" spans="1:9" ht="30.75" customHeight="1">
      <c r="A147" s="27" t="s">
        <v>537</v>
      </c>
      <c r="B147" s="3" t="s">
        <v>8</v>
      </c>
      <c r="C147" s="3" t="s">
        <v>25</v>
      </c>
      <c r="D147" s="3" t="s">
        <v>6</v>
      </c>
      <c r="E147" s="3" t="s">
        <v>535</v>
      </c>
      <c r="F147" s="3"/>
      <c r="G147" s="63">
        <f>G148</f>
        <v>1206</v>
      </c>
      <c r="H147" s="148">
        <f>H148</f>
        <v>0</v>
      </c>
      <c r="I147" s="163">
        <f t="shared" si="9"/>
        <v>0</v>
      </c>
    </row>
    <row r="148" spans="1:9" ht="75">
      <c r="A148" s="27" t="s">
        <v>538</v>
      </c>
      <c r="B148" s="3" t="s">
        <v>8</v>
      </c>
      <c r="C148" s="3" t="s">
        <v>25</v>
      </c>
      <c r="D148" s="3" t="s">
        <v>6</v>
      </c>
      <c r="E148" s="3" t="s">
        <v>536</v>
      </c>
      <c r="F148" s="3"/>
      <c r="G148" s="63">
        <f>G149</f>
        <v>1206</v>
      </c>
      <c r="H148" s="148">
        <f>H149</f>
        <v>0</v>
      </c>
      <c r="I148" s="163">
        <f t="shared" si="9"/>
        <v>0</v>
      </c>
    </row>
    <row r="149" spans="1:9" ht="30">
      <c r="A149" s="27" t="s">
        <v>132</v>
      </c>
      <c r="B149" s="3" t="s">
        <v>8</v>
      </c>
      <c r="C149" s="3" t="s">
        <v>25</v>
      </c>
      <c r="D149" s="3" t="s">
        <v>6</v>
      </c>
      <c r="E149" s="3" t="s">
        <v>536</v>
      </c>
      <c r="F149" s="3" t="s">
        <v>130</v>
      </c>
      <c r="G149" s="63">
        <v>1206</v>
      </c>
      <c r="H149" s="148">
        <v>0</v>
      </c>
      <c r="I149" s="163">
        <f t="shared" si="9"/>
        <v>0</v>
      </c>
    </row>
    <row r="150" spans="1:9" ht="22.5" customHeight="1">
      <c r="A150" s="157" t="s">
        <v>99</v>
      </c>
      <c r="B150" s="3" t="s">
        <v>8</v>
      </c>
      <c r="C150" s="3" t="s">
        <v>25</v>
      </c>
      <c r="D150" s="3" t="s">
        <v>6</v>
      </c>
      <c r="E150" s="3" t="s">
        <v>100</v>
      </c>
      <c r="F150" s="3"/>
      <c r="G150" s="56">
        <f>G152</f>
        <v>700</v>
      </c>
      <c r="H150" s="56">
        <f>H152</f>
        <v>18.4</v>
      </c>
      <c r="I150" s="163">
        <f t="shared" si="9"/>
        <v>2.6</v>
      </c>
    </row>
    <row r="151" spans="1:9" ht="45">
      <c r="A151" s="29" t="s">
        <v>497</v>
      </c>
      <c r="B151" s="3" t="s">
        <v>8</v>
      </c>
      <c r="C151" s="3" t="s">
        <v>25</v>
      </c>
      <c r="D151" s="3" t="s">
        <v>6</v>
      </c>
      <c r="E151" s="3" t="s">
        <v>457</v>
      </c>
      <c r="F151" s="3"/>
      <c r="G151" s="56">
        <f>G152</f>
        <v>700</v>
      </c>
      <c r="H151" s="56">
        <f>H152</f>
        <v>18.4</v>
      </c>
      <c r="I151" s="163">
        <f t="shared" si="9"/>
        <v>2.6</v>
      </c>
    </row>
    <row r="152" spans="1:9" ht="30">
      <c r="A152" s="27" t="s">
        <v>129</v>
      </c>
      <c r="B152" s="3" t="s">
        <v>8</v>
      </c>
      <c r="C152" s="3" t="s">
        <v>25</v>
      </c>
      <c r="D152" s="3" t="s">
        <v>6</v>
      </c>
      <c r="E152" s="3" t="s">
        <v>457</v>
      </c>
      <c r="F152" s="3" t="s">
        <v>130</v>
      </c>
      <c r="G152" s="56">
        <v>700</v>
      </c>
      <c r="H152" s="148">
        <v>18.4</v>
      </c>
      <c r="I152" s="163">
        <f t="shared" si="9"/>
        <v>2.6</v>
      </c>
    </row>
    <row r="153" spans="1:9" ht="15">
      <c r="A153" s="29" t="s">
        <v>35</v>
      </c>
      <c r="B153" s="3" t="s">
        <v>8</v>
      </c>
      <c r="C153" s="3" t="s">
        <v>25</v>
      </c>
      <c r="D153" s="3" t="s">
        <v>303</v>
      </c>
      <c r="E153" s="3"/>
      <c r="F153" s="3"/>
      <c r="G153" s="56">
        <f aca="true" t="shared" si="10" ref="G153:H156">G154</f>
        <v>1929.1</v>
      </c>
      <c r="H153" s="56">
        <f t="shared" si="10"/>
        <v>1665.9</v>
      </c>
      <c r="I153" s="163">
        <f t="shared" si="9"/>
        <v>86.4</v>
      </c>
    </row>
    <row r="154" spans="1:9" ht="45">
      <c r="A154" s="27" t="s">
        <v>484</v>
      </c>
      <c r="B154" s="3" t="s">
        <v>8</v>
      </c>
      <c r="C154" s="3" t="s">
        <v>25</v>
      </c>
      <c r="D154" s="3" t="s">
        <v>303</v>
      </c>
      <c r="E154" s="3" t="s">
        <v>485</v>
      </c>
      <c r="F154" s="3"/>
      <c r="G154" s="56">
        <f t="shared" si="10"/>
        <v>1929.1</v>
      </c>
      <c r="H154" s="56">
        <f t="shared" si="10"/>
        <v>1665.9</v>
      </c>
      <c r="I154" s="163">
        <f t="shared" si="9"/>
        <v>86.4</v>
      </c>
    </row>
    <row r="155" spans="1:9" ht="15">
      <c r="A155" s="27" t="s">
        <v>486</v>
      </c>
      <c r="B155" s="3" t="s">
        <v>8</v>
      </c>
      <c r="C155" s="3" t="s">
        <v>25</v>
      </c>
      <c r="D155" s="3" t="s">
        <v>303</v>
      </c>
      <c r="E155" s="3" t="s">
        <v>487</v>
      </c>
      <c r="F155" s="3"/>
      <c r="G155" s="56">
        <f t="shared" si="10"/>
        <v>1929.1</v>
      </c>
      <c r="H155" s="56">
        <f t="shared" si="10"/>
        <v>1665.9</v>
      </c>
      <c r="I155" s="163">
        <f t="shared" si="9"/>
        <v>86.4</v>
      </c>
    </row>
    <row r="156" spans="1:9" ht="45">
      <c r="A156" s="124" t="s">
        <v>488</v>
      </c>
      <c r="B156" s="3" t="s">
        <v>8</v>
      </c>
      <c r="C156" s="3" t="s">
        <v>25</v>
      </c>
      <c r="D156" s="3" t="s">
        <v>303</v>
      </c>
      <c r="E156" s="3" t="s">
        <v>489</v>
      </c>
      <c r="F156" s="3"/>
      <c r="G156" s="56">
        <f t="shared" si="10"/>
        <v>1929.1</v>
      </c>
      <c r="H156" s="56">
        <f t="shared" si="10"/>
        <v>1665.9</v>
      </c>
      <c r="I156" s="163">
        <f t="shared" si="9"/>
        <v>86.4</v>
      </c>
    </row>
    <row r="157" spans="1:9" ht="30">
      <c r="A157" s="27" t="s">
        <v>132</v>
      </c>
      <c r="B157" s="3" t="s">
        <v>8</v>
      </c>
      <c r="C157" s="3" t="s">
        <v>25</v>
      </c>
      <c r="D157" s="3" t="s">
        <v>303</v>
      </c>
      <c r="E157" s="3" t="s">
        <v>489</v>
      </c>
      <c r="F157" s="3" t="s">
        <v>130</v>
      </c>
      <c r="G157" s="56">
        <f>1665.9+263.2</f>
        <v>1929.1</v>
      </c>
      <c r="H157" s="148">
        <v>1665.9</v>
      </c>
      <c r="I157" s="163">
        <f t="shared" si="9"/>
        <v>86.4</v>
      </c>
    </row>
    <row r="158" spans="1:9" ht="31.5" customHeight="1">
      <c r="A158" s="27" t="s">
        <v>346</v>
      </c>
      <c r="B158" s="3" t="s">
        <v>8</v>
      </c>
      <c r="C158" s="3" t="s">
        <v>301</v>
      </c>
      <c r="D158" s="3" t="s">
        <v>302</v>
      </c>
      <c r="E158" s="3"/>
      <c r="F158" s="3"/>
      <c r="G158" s="63">
        <f>G159</f>
        <v>394</v>
      </c>
      <c r="H158" s="63">
        <f>H159</f>
        <v>393.5</v>
      </c>
      <c r="I158" s="163">
        <f t="shared" si="9"/>
        <v>99.9</v>
      </c>
    </row>
    <row r="159" spans="1:9" ht="32.25" customHeight="1">
      <c r="A159" s="27" t="s">
        <v>115</v>
      </c>
      <c r="B159" s="3" t="s">
        <v>8</v>
      </c>
      <c r="C159" s="3" t="s">
        <v>301</v>
      </c>
      <c r="D159" s="3" t="s">
        <v>302</v>
      </c>
      <c r="E159" s="3" t="s">
        <v>32</v>
      </c>
      <c r="F159" s="3"/>
      <c r="G159" s="63">
        <f>G160</f>
        <v>394</v>
      </c>
      <c r="H159" s="63">
        <f>H160</f>
        <v>393.5</v>
      </c>
      <c r="I159" s="163">
        <f t="shared" si="9"/>
        <v>99.9</v>
      </c>
    </row>
    <row r="160" spans="1:9" ht="18" customHeight="1">
      <c r="A160" s="37" t="s">
        <v>77</v>
      </c>
      <c r="B160" s="3" t="s">
        <v>8</v>
      </c>
      <c r="C160" s="3" t="s">
        <v>301</v>
      </c>
      <c r="D160" s="3" t="s">
        <v>302</v>
      </c>
      <c r="E160" s="3" t="s">
        <v>145</v>
      </c>
      <c r="F160" s="3"/>
      <c r="G160" s="63">
        <f>G165</f>
        <v>394</v>
      </c>
      <c r="H160" s="63">
        <f>H165</f>
        <v>393.5</v>
      </c>
      <c r="I160" s="163">
        <f t="shared" si="9"/>
        <v>99.9</v>
      </c>
    </row>
    <row r="161" spans="1:9" ht="20.25" customHeight="1" hidden="1">
      <c r="A161" s="85"/>
      <c r="B161" s="86"/>
      <c r="C161" s="86"/>
      <c r="D161" s="86"/>
      <c r="E161" s="86"/>
      <c r="F161" s="86"/>
      <c r="G161" s="64"/>
      <c r="H161" s="148"/>
      <c r="I161" s="163" t="e">
        <f t="shared" si="9"/>
        <v>#DIV/0!</v>
      </c>
    </row>
    <row r="162" spans="1:9" ht="33.75" customHeight="1" hidden="1">
      <c r="A162" s="85"/>
      <c r="B162" s="86"/>
      <c r="C162" s="86"/>
      <c r="D162" s="86"/>
      <c r="E162" s="86"/>
      <c r="F162" s="86"/>
      <c r="G162" s="64"/>
      <c r="H162" s="148"/>
      <c r="I162" s="163" t="e">
        <f t="shared" si="9"/>
        <v>#DIV/0!</v>
      </c>
    </row>
    <row r="163" spans="1:9" ht="47.25" customHeight="1" hidden="1">
      <c r="A163" s="31" t="s">
        <v>96</v>
      </c>
      <c r="B163" s="3" t="s">
        <v>8</v>
      </c>
      <c r="C163" s="3" t="s">
        <v>25</v>
      </c>
      <c r="D163" s="3" t="s">
        <v>31</v>
      </c>
      <c r="E163" s="3" t="s">
        <v>95</v>
      </c>
      <c r="F163" s="58">
        <v>520</v>
      </c>
      <c r="G163" s="63">
        <v>40613</v>
      </c>
      <c r="H163" s="148"/>
      <c r="I163" s="163">
        <f t="shared" si="9"/>
        <v>0</v>
      </c>
    </row>
    <row r="164" spans="1:9" ht="49.5" customHeight="1" hidden="1">
      <c r="A164" s="31" t="s">
        <v>97</v>
      </c>
      <c r="B164" s="3" t="s">
        <v>8</v>
      </c>
      <c r="C164" s="3" t="s">
        <v>25</v>
      </c>
      <c r="D164" s="3" t="s">
        <v>31</v>
      </c>
      <c r="E164" s="3" t="s">
        <v>95</v>
      </c>
      <c r="F164" s="58">
        <v>520</v>
      </c>
      <c r="G164" s="63">
        <v>-40613</v>
      </c>
      <c r="H164" s="148"/>
      <c r="I164" s="163">
        <f t="shared" si="9"/>
        <v>0</v>
      </c>
    </row>
    <row r="165" spans="1:9" ht="15" customHeight="1">
      <c r="A165" s="31" t="s">
        <v>134</v>
      </c>
      <c r="B165" s="3" t="s">
        <v>8</v>
      </c>
      <c r="C165" s="3" t="s">
        <v>301</v>
      </c>
      <c r="D165" s="3" t="s">
        <v>302</v>
      </c>
      <c r="E165" s="3" t="s">
        <v>145</v>
      </c>
      <c r="F165" s="3" t="s">
        <v>14</v>
      </c>
      <c r="G165" s="63">
        <f>371+250-227</f>
        <v>394</v>
      </c>
      <c r="H165" s="148">
        <v>393.5</v>
      </c>
      <c r="I165" s="163">
        <f t="shared" si="9"/>
        <v>99.9</v>
      </c>
    </row>
    <row r="166" spans="1:9" ht="28.5" customHeight="1">
      <c r="A166" s="28" t="s">
        <v>103</v>
      </c>
      <c r="B166" s="4" t="s">
        <v>9</v>
      </c>
      <c r="C166" s="5"/>
      <c r="D166" s="5"/>
      <c r="E166" s="5"/>
      <c r="F166" s="5"/>
      <c r="G166" s="60">
        <f>G167+G177</f>
        <v>34942</v>
      </c>
      <c r="H166" s="60">
        <f>H167+H177</f>
        <v>5018.1</v>
      </c>
      <c r="I166" s="166">
        <f t="shared" si="9"/>
        <v>14.4</v>
      </c>
    </row>
    <row r="167" spans="1:9" ht="15">
      <c r="A167" s="29" t="s">
        <v>23</v>
      </c>
      <c r="B167" s="3" t="s">
        <v>9</v>
      </c>
      <c r="C167" s="3" t="s">
        <v>25</v>
      </c>
      <c r="D167" s="3"/>
      <c r="E167" s="3"/>
      <c r="F167" s="3"/>
      <c r="G167" s="63">
        <f>G168</f>
        <v>15599</v>
      </c>
      <c r="H167" s="63">
        <f>H168</f>
        <v>5018.1</v>
      </c>
      <c r="I167" s="163">
        <f t="shared" si="9"/>
        <v>32.2</v>
      </c>
    </row>
    <row r="168" spans="1:9" ht="15">
      <c r="A168" s="29" t="s">
        <v>35</v>
      </c>
      <c r="B168" s="3" t="s">
        <v>9</v>
      </c>
      <c r="C168" s="3" t="s">
        <v>25</v>
      </c>
      <c r="D168" s="3" t="s">
        <v>303</v>
      </c>
      <c r="E168" s="3"/>
      <c r="F168" s="3"/>
      <c r="G168" s="63">
        <f>G169+G172</f>
        <v>15599</v>
      </c>
      <c r="H168" s="63">
        <f>H169+H172</f>
        <v>5018.1</v>
      </c>
      <c r="I168" s="163">
        <f t="shared" si="9"/>
        <v>32.2</v>
      </c>
    </row>
    <row r="169" spans="1:9" ht="64.5" customHeight="1">
      <c r="A169" s="102" t="s">
        <v>133</v>
      </c>
      <c r="B169" s="3" t="s">
        <v>9</v>
      </c>
      <c r="C169" s="3" t="s">
        <v>25</v>
      </c>
      <c r="D169" s="3" t="s">
        <v>303</v>
      </c>
      <c r="E169" s="3" t="s">
        <v>137</v>
      </c>
      <c r="F169" s="3"/>
      <c r="G169" s="63">
        <f>G170</f>
        <v>9987</v>
      </c>
      <c r="H169" s="63">
        <f>H170</f>
        <v>4500.7</v>
      </c>
      <c r="I169" s="163">
        <f t="shared" si="9"/>
        <v>45.1</v>
      </c>
    </row>
    <row r="170" spans="1:9" ht="15">
      <c r="A170" s="27" t="s">
        <v>24</v>
      </c>
      <c r="B170" s="3" t="s">
        <v>9</v>
      </c>
      <c r="C170" s="3" t="s">
        <v>25</v>
      </c>
      <c r="D170" s="3" t="s">
        <v>303</v>
      </c>
      <c r="E170" s="3" t="s">
        <v>138</v>
      </c>
      <c r="F170" s="3"/>
      <c r="G170" s="63">
        <f>G171</f>
        <v>9987</v>
      </c>
      <c r="H170" s="63">
        <f>H171</f>
        <v>4500.7</v>
      </c>
      <c r="I170" s="163">
        <f t="shared" si="9"/>
        <v>45.1</v>
      </c>
    </row>
    <row r="171" spans="1:9" ht="33" customHeight="1">
      <c r="A171" s="27" t="s">
        <v>132</v>
      </c>
      <c r="B171" s="3" t="s">
        <v>9</v>
      </c>
      <c r="C171" s="3" t="s">
        <v>25</v>
      </c>
      <c r="D171" s="3" t="s">
        <v>303</v>
      </c>
      <c r="E171" s="3" t="s">
        <v>138</v>
      </c>
      <c r="F171" s="3" t="s">
        <v>130</v>
      </c>
      <c r="G171" s="63">
        <v>9987</v>
      </c>
      <c r="H171" s="148">
        <v>4500.7</v>
      </c>
      <c r="I171" s="163">
        <f t="shared" si="9"/>
        <v>45.1</v>
      </c>
    </row>
    <row r="172" spans="1:9" ht="42.75" customHeight="1">
      <c r="A172" s="102" t="s">
        <v>468</v>
      </c>
      <c r="B172" s="3" t="s">
        <v>9</v>
      </c>
      <c r="C172" s="3" t="s">
        <v>25</v>
      </c>
      <c r="D172" s="3" t="s">
        <v>303</v>
      </c>
      <c r="E172" s="3" t="s">
        <v>467</v>
      </c>
      <c r="F172" s="3"/>
      <c r="G172" s="63">
        <f>G173+G175</f>
        <v>5612</v>
      </c>
      <c r="H172" s="63">
        <f>H173+H175</f>
        <v>517.4</v>
      </c>
      <c r="I172" s="163">
        <f t="shared" si="9"/>
        <v>9.2</v>
      </c>
    </row>
    <row r="173" spans="1:9" ht="33.75" customHeight="1">
      <c r="A173" s="27" t="s">
        <v>469</v>
      </c>
      <c r="B173" s="3" t="s">
        <v>9</v>
      </c>
      <c r="C173" s="3" t="s">
        <v>25</v>
      </c>
      <c r="D173" s="3" t="s">
        <v>303</v>
      </c>
      <c r="E173" s="3" t="s">
        <v>466</v>
      </c>
      <c r="F173" s="3"/>
      <c r="G173" s="63">
        <v>1592</v>
      </c>
      <c r="H173" s="148">
        <f>H174</f>
        <v>517.4</v>
      </c>
      <c r="I173" s="163">
        <f t="shared" si="9"/>
        <v>32.5</v>
      </c>
    </row>
    <row r="174" spans="1:9" ht="27.75" customHeight="1">
      <c r="A174" s="27" t="s">
        <v>132</v>
      </c>
      <c r="B174" s="3" t="s">
        <v>9</v>
      </c>
      <c r="C174" s="3" t="s">
        <v>25</v>
      </c>
      <c r="D174" s="3" t="s">
        <v>303</v>
      </c>
      <c r="E174" s="3" t="s">
        <v>466</v>
      </c>
      <c r="F174" s="3" t="s">
        <v>130</v>
      </c>
      <c r="G174" s="63">
        <v>1592</v>
      </c>
      <c r="H174" s="148">
        <v>517.4</v>
      </c>
      <c r="I174" s="163">
        <f t="shared" si="9"/>
        <v>32.5</v>
      </c>
    </row>
    <row r="175" spans="1:9" ht="49.5" customHeight="1">
      <c r="A175" s="138" t="s">
        <v>470</v>
      </c>
      <c r="B175" s="3" t="s">
        <v>9</v>
      </c>
      <c r="C175" s="3" t="s">
        <v>25</v>
      </c>
      <c r="D175" s="3" t="s">
        <v>303</v>
      </c>
      <c r="E175" s="3" t="s">
        <v>471</v>
      </c>
      <c r="F175" s="3"/>
      <c r="G175" s="63">
        <f>G176</f>
        <v>4020</v>
      </c>
      <c r="H175" s="63">
        <f>H176</f>
        <v>0</v>
      </c>
      <c r="I175" s="163">
        <f t="shared" si="9"/>
        <v>0</v>
      </c>
    </row>
    <row r="176" spans="1:9" ht="28.5" customHeight="1">
      <c r="A176" s="27" t="s">
        <v>416</v>
      </c>
      <c r="B176" s="3" t="s">
        <v>9</v>
      </c>
      <c r="C176" s="3" t="s">
        <v>25</v>
      </c>
      <c r="D176" s="3" t="s">
        <v>303</v>
      </c>
      <c r="E176" s="3" t="s">
        <v>471</v>
      </c>
      <c r="F176" s="3" t="s">
        <v>130</v>
      </c>
      <c r="G176" s="63">
        <f>8667-4647</f>
        <v>4020</v>
      </c>
      <c r="H176" s="148">
        <v>0</v>
      </c>
      <c r="I176" s="163">
        <f t="shared" si="9"/>
        <v>0</v>
      </c>
    </row>
    <row r="177" spans="1:9" ht="28.5" customHeight="1">
      <c r="A177" s="29" t="s">
        <v>10</v>
      </c>
      <c r="B177" s="3" t="s">
        <v>9</v>
      </c>
      <c r="C177" s="3" t="s">
        <v>65</v>
      </c>
      <c r="D177" s="3"/>
      <c r="E177" s="3"/>
      <c r="F177" s="3"/>
      <c r="G177" s="56">
        <f aca="true" t="shared" si="11" ref="G177:H179">G178</f>
        <v>19343</v>
      </c>
      <c r="H177" s="56">
        <f t="shared" si="11"/>
        <v>0</v>
      </c>
      <c r="I177" s="163">
        <f t="shared" si="9"/>
        <v>0</v>
      </c>
    </row>
    <row r="178" spans="1:9" ht="28.5" customHeight="1">
      <c r="A178" s="29" t="s">
        <v>68</v>
      </c>
      <c r="B178" s="3" t="s">
        <v>9</v>
      </c>
      <c r="C178" s="3" t="s">
        <v>65</v>
      </c>
      <c r="D178" s="3" t="s">
        <v>69</v>
      </c>
      <c r="E178" s="3"/>
      <c r="F178" s="3"/>
      <c r="G178" s="56">
        <f t="shared" si="11"/>
        <v>19343</v>
      </c>
      <c r="H178" s="56">
        <f t="shared" si="11"/>
        <v>0</v>
      </c>
      <c r="I178" s="163">
        <f t="shared" si="9"/>
        <v>0</v>
      </c>
    </row>
    <row r="179" spans="1:9" ht="96.75" customHeight="1">
      <c r="A179" s="29" t="s">
        <v>409</v>
      </c>
      <c r="B179" s="3" t="s">
        <v>9</v>
      </c>
      <c r="C179" s="3" t="s">
        <v>65</v>
      </c>
      <c r="D179" s="3" t="s">
        <v>69</v>
      </c>
      <c r="E179" s="3" t="s">
        <v>410</v>
      </c>
      <c r="F179" s="3"/>
      <c r="G179" s="56">
        <f t="shared" si="11"/>
        <v>19343</v>
      </c>
      <c r="H179" s="56">
        <f t="shared" si="11"/>
        <v>0</v>
      </c>
      <c r="I179" s="163">
        <f t="shared" si="9"/>
        <v>0</v>
      </c>
    </row>
    <row r="180" spans="1:9" ht="28.5" customHeight="1">
      <c r="A180" s="29" t="s">
        <v>146</v>
      </c>
      <c r="B180" s="3" t="s">
        <v>9</v>
      </c>
      <c r="C180" s="3" t="s">
        <v>65</v>
      </c>
      <c r="D180" s="3" t="s">
        <v>69</v>
      </c>
      <c r="E180" s="3" t="s">
        <v>410</v>
      </c>
      <c r="F180" s="3" t="s">
        <v>21</v>
      </c>
      <c r="G180" s="56">
        <v>19343</v>
      </c>
      <c r="H180" s="148">
        <v>0</v>
      </c>
      <c r="I180" s="163">
        <f t="shared" si="9"/>
        <v>0</v>
      </c>
    </row>
    <row r="181" spans="1:9" ht="41.25" customHeight="1">
      <c r="A181" s="28" t="s">
        <v>208</v>
      </c>
      <c r="B181" s="4" t="s">
        <v>207</v>
      </c>
      <c r="C181" s="54"/>
      <c r="D181" s="54"/>
      <c r="E181" s="54"/>
      <c r="F181" s="54"/>
      <c r="G181" s="62">
        <f aca="true" t="shared" si="12" ref="G181:H183">G182</f>
        <v>2741</v>
      </c>
      <c r="H181" s="62">
        <f t="shared" si="12"/>
        <v>1713.4</v>
      </c>
      <c r="I181" s="166">
        <f t="shared" si="9"/>
        <v>62.5</v>
      </c>
    </row>
    <row r="182" spans="1:9" ht="29.25" customHeight="1">
      <c r="A182" s="29" t="s">
        <v>23</v>
      </c>
      <c r="B182" s="5" t="s">
        <v>207</v>
      </c>
      <c r="C182" s="3" t="s">
        <v>25</v>
      </c>
      <c r="D182" s="3"/>
      <c r="E182" s="3"/>
      <c r="F182" s="3"/>
      <c r="G182" s="56">
        <f t="shared" si="12"/>
        <v>2741</v>
      </c>
      <c r="H182" s="56">
        <f t="shared" si="12"/>
        <v>1713.4</v>
      </c>
      <c r="I182" s="163">
        <f t="shared" si="9"/>
        <v>62.5</v>
      </c>
    </row>
    <row r="183" spans="1:9" ht="57.75" customHeight="1">
      <c r="A183" s="29" t="s">
        <v>123</v>
      </c>
      <c r="B183" s="3" t="s">
        <v>207</v>
      </c>
      <c r="C183" s="3" t="s">
        <v>25</v>
      </c>
      <c r="D183" s="3" t="s">
        <v>6</v>
      </c>
      <c r="E183" s="3"/>
      <c r="F183" s="3"/>
      <c r="G183" s="63">
        <f t="shared" si="12"/>
        <v>2741</v>
      </c>
      <c r="H183" s="63">
        <f t="shared" si="12"/>
        <v>1713.4</v>
      </c>
      <c r="I183" s="163">
        <f t="shared" si="9"/>
        <v>62.5</v>
      </c>
    </row>
    <row r="184" spans="1:9" ht="61.5" customHeight="1">
      <c r="A184" s="27" t="s">
        <v>133</v>
      </c>
      <c r="B184" s="3" t="s">
        <v>207</v>
      </c>
      <c r="C184" s="3" t="s">
        <v>25</v>
      </c>
      <c r="D184" s="3" t="s">
        <v>6</v>
      </c>
      <c r="E184" s="3" t="s">
        <v>137</v>
      </c>
      <c r="F184" s="3"/>
      <c r="G184" s="63">
        <f>G185+G187</f>
        <v>2741</v>
      </c>
      <c r="H184" s="63">
        <f>H185+H187</f>
        <v>1713.4</v>
      </c>
      <c r="I184" s="163">
        <f t="shared" si="9"/>
        <v>62.5</v>
      </c>
    </row>
    <row r="185" spans="1:9" ht="23.25" customHeight="1">
      <c r="A185" s="27" t="s">
        <v>24</v>
      </c>
      <c r="B185" s="3" t="s">
        <v>207</v>
      </c>
      <c r="C185" s="3" t="s">
        <v>25</v>
      </c>
      <c r="D185" s="3" t="s">
        <v>6</v>
      </c>
      <c r="E185" s="3" t="s">
        <v>138</v>
      </c>
      <c r="F185" s="3"/>
      <c r="G185" s="63">
        <f>G186</f>
        <v>1391</v>
      </c>
      <c r="H185" s="63">
        <f>H186</f>
        <v>605.7</v>
      </c>
      <c r="I185" s="163">
        <f t="shared" si="9"/>
        <v>43.5</v>
      </c>
    </row>
    <row r="186" spans="1:9" ht="32.25" customHeight="1">
      <c r="A186" s="27" t="s">
        <v>132</v>
      </c>
      <c r="B186" s="3" t="s">
        <v>207</v>
      </c>
      <c r="C186" s="3" t="s">
        <v>25</v>
      </c>
      <c r="D186" s="3" t="s">
        <v>6</v>
      </c>
      <c r="E186" s="3" t="s">
        <v>138</v>
      </c>
      <c r="F186" s="3" t="s">
        <v>130</v>
      </c>
      <c r="G186" s="63">
        <v>1391</v>
      </c>
      <c r="H186" s="148">
        <v>605.7</v>
      </c>
      <c r="I186" s="163">
        <f t="shared" si="9"/>
        <v>43.5</v>
      </c>
    </row>
    <row r="187" spans="1:9" ht="35.25" customHeight="1">
      <c r="A187" s="30" t="s">
        <v>199</v>
      </c>
      <c r="B187" s="15" t="s">
        <v>207</v>
      </c>
      <c r="C187" s="3" t="s">
        <v>25</v>
      </c>
      <c r="D187" s="3" t="s">
        <v>6</v>
      </c>
      <c r="E187" s="15" t="s">
        <v>206</v>
      </c>
      <c r="F187" s="15"/>
      <c r="G187" s="65">
        <f>G188</f>
        <v>1350</v>
      </c>
      <c r="H187" s="65">
        <f>H188</f>
        <v>1107.7</v>
      </c>
      <c r="I187" s="163">
        <f t="shared" si="9"/>
        <v>82.1</v>
      </c>
    </row>
    <row r="188" spans="1:9" ht="37.5" customHeight="1">
      <c r="A188" s="30" t="s">
        <v>132</v>
      </c>
      <c r="B188" s="15" t="s">
        <v>207</v>
      </c>
      <c r="C188" s="3" t="s">
        <v>25</v>
      </c>
      <c r="D188" s="3" t="s">
        <v>6</v>
      </c>
      <c r="E188" s="15" t="s">
        <v>206</v>
      </c>
      <c r="F188" s="15" t="s">
        <v>130</v>
      </c>
      <c r="G188" s="65">
        <v>1350</v>
      </c>
      <c r="H188" s="148">
        <v>1107.7</v>
      </c>
      <c r="I188" s="163">
        <f t="shared" si="9"/>
        <v>82.1</v>
      </c>
    </row>
    <row r="189" spans="1:9" ht="28.5">
      <c r="A189" s="28" t="s">
        <v>286</v>
      </c>
      <c r="B189" s="4" t="s">
        <v>194</v>
      </c>
      <c r="C189" s="16"/>
      <c r="D189" s="16"/>
      <c r="E189" s="17"/>
      <c r="F189" s="3"/>
      <c r="G189" s="62">
        <f>G197+G216+G266+G271+G292+G190</f>
        <v>325309.4</v>
      </c>
      <c r="H189" s="62">
        <f>H197+H216+H266+H271+H292+H190</f>
        <v>187820.7</v>
      </c>
      <c r="I189" s="166">
        <f t="shared" si="9"/>
        <v>57.7</v>
      </c>
    </row>
    <row r="190" spans="1:9" ht="30">
      <c r="A190" s="29" t="s">
        <v>38</v>
      </c>
      <c r="B190" s="3" t="s">
        <v>194</v>
      </c>
      <c r="C190" s="3" t="s">
        <v>39</v>
      </c>
      <c r="D190" s="16"/>
      <c r="E190" s="17"/>
      <c r="F190" s="3"/>
      <c r="G190" s="56">
        <f>G191</f>
        <v>400</v>
      </c>
      <c r="H190" s="56">
        <f>H191</f>
        <v>182.1</v>
      </c>
      <c r="I190" s="163">
        <f t="shared" si="9"/>
        <v>45.5</v>
      </c>
    </row>
    <row r="191" spans="1:9" ht="15">
      <c r="A191" s="32" t="s">
        <v>188</v>
      </c>
      <c r="B191" s="3" t="s">
        <v>194</v>
      </c>
      <c r="C191" s="3" t="s">
        <v>39</v>
      </c>
      <c r="D191" s="3" t="s">
        <v>187</v>
      </c>
      <c r="E191" s="3"/>
      <c r="F191" s="3"/>
      <c r="G191" s="56">
        <f>G192</f>
        <v>400</v>
      </c>
      <c r="H191" s="56">
        <f>H192</f>
        <v>182.1</v>
      </c>
      <c r="I191" s="163">
        <f t="shared" si="9"/>
        <v>45.5</v>
      </c>
    </row>
    <row r="192" spans="1:9" ht="30">
      <c r="A192" s="29" t="s">
        <v>99</v>
      </c>
      <c r="B192" s="3" t="s">
        <v>194</v>
      </c>
      <c r="C192" s="3" t="s">
        <v>39</v>
      </c>
      <c r="D192" s="3" t="s">
        <v>187</v>
      </c>
      <c r="E192" s="3" t="s">
        <v>100</v>
      </c>
      <c r="F192" s="3"/>
      <c r="G192" s="56">
        <f>G193+G195</f>
        <v>400</v>
      </c>
      <c r="H192" s="56">
        <f>H193+H195</f>
        <v>182.1</v>
      </c>
      <c r="I192" s="163">
        <f t="shared" si="9"/>
        <v>45.5</v>
      </c>
    </row>
    <row r="193" spans="1:9" ht="30">
      <c r="A193" s="29" t="s">
        <v>328</v>
      </c>
      <c r="B193" s="3" t="s">
        <v>194</v>
      </c>
      <c r="C193" s="3" t="s">
        <v>39</v>
      </c>
      <c r="D193" s="3" t="s">
        <v>187</v>
      </c>
      <c r="E193" s="89" t="s">
        <v>329</v>
      </c>
      <c r="F193" s="3"/>
      <c r="G193" s="56">
        <f>G194</f>
        <v>150</v>
      </c>
      <c r="H193" s="56">
        <f>H194</f>
        <v>78</v>
      </c>
      <c r="I193" s="163">
        <f t="shared" si="9"/>
        <v>52</v>
      </c>
    </row>
    <row r="194" spans="1:9" ht="30">
      <c r="A194" s="68" t="s">
        <v>132</v>
      </c>
      <c r="B194" s="87" t="s">
        <v>194</v>
      </c>
      <c r="C194" s="3" t="s">
        <v>39</v>
      </c>
      <c r="D194" s="3" t="s">
        <v>187</v>
      </c>
      <c r="E194" s="89" t="s">
        <v>329</v>
      </c>
      <c r="F194" s="3" t="s">
        <v>130</v>
      </c>
      <c r="G194" s="56">
        <v>150</v>
      </c>
      <c r="H194" s="148">
        <v>78</v>
      </c>
      <c r="I194" s="163">
        <f t="shared" si="9"/>
        <v>52</v>
      </c>
    </row>
    <row r="195" spans="1:9" ht="30">
      <c r="A195" s="68" t="s">
        <v>347</v>
      </c>
      <c r="B195" s="87" t="s">
        <v>194</v>
      </c>
      <c r="C195" s="3" t="s">
        <v>39</v>
      </c>
      <c r="D195" s="3" t="s">
        <v>187</v>
      </c>
      <c r="E195" s="89" t="s">
        <v>330</v>
      </c>
      <c r="F195" s="3"/>
      <c r="G195" s="56">
        <f>G196</f>
        <v>250</v>
      </c>
      <c r="H195" s="56">
        <f>H196</f>
        <v>104.1</v>
      </c>
      <c r="I195" s="163">
        <f t="shared" si="9"/>
        <v>41.6</v>
      </c>
    </row>
    <row r="196" spans="1:9" ht="30">
      <c r="A196" s="68" t="s">
        <v>132</v>
      </c>
      <c r="B196" s="87" t="s">
        <v>194</v>
      </c>
      <c r="C196" s="3" t="s">
        <v>39</v>
      </c>
      <c r="D196" s="3" t="s">
        <v>187</v>
      </c>
      <c r="E196" s="89" t="s">
        <v>330</v>
      </c>
      <c r="F196" s="3" t="s">
        <v>130</v>
      </c>
      <c r="G196" s="56">
        <v>250</v>
      </c>
      <c r="H196" s="56">
        <v>104.1</v>
      </c>
      <c r="I196" s="163">
        <f t="shared" si="9"/>
        <v>41.6</v>
      </c>
    </row>
    <row r="197" spans="1:9" ht="15">
      <c r="A197" s="29" t="s">
        <v>73</v>
      </c>
      <c r="B197" s="3" t="s">
        <v>194</v>
      </c>
      <c r="C197" s="3" t="s">
        <v>36</v>
      </c>
      <c r="D197" s="3"/>
      <c r="E197" s="3"/>
      <c r="F197" s="3"/>
      <c r="G197" s="56">
        <f>G198+G203+G212</f>
        <v>35066.3</v>
      </c>
      <c r="H197" s="56">
        <f>H198+H203+H212</f>
        <v>2664.7</v>
      </c>
      <c r="I197" s="163">
        <f t="shared" si="9"/>
        <v>7.6</v>
      </c>
    </row>
    <row r="198" spans="1:9" ht="15">
      <c r="A198" s="37" t="s">
        <v>257</v>
      </c>
      <c r="B198" s="3" t="s">
        <v>194</v>
      </c>
      <c r="C198" s="3" t="s">
        <v>36</v>
      </c>
      <c r="D198" s="3" t="s">
        <v>261</v>
      </c>
      <c r="E198" s="3"/>
      <c r="F198" s="3"/>
      <c r="G198" s="56">
        <f>G199+G201</f>
        <v>1762.5</v>
      </c>
      <c r="H198" s="56">
        <f>H199+H201</f>
        <v>1762.5</v>
      </c>
      <c r="I198" s="163">
        <f t="shared" si="9"/>
        <v>100</v>
      </c>
    </row>
    <row r="199" spans="1:9" ht="30">
      <c r="A199" s="29" t="s">
        <v>258</v>
      </c>
      <c r="B199" s="3" t="s">
        <v>194</v>
      </c>
      <c r="C199" s="3" t="s">
        <v>36</v>
      </c>
      <c r="D199" s="3" t="s">
        <v>261</v>
      </c>
      <c r="E199" s="3" t="s">
        <v>259</v>
      </c>
      <c r="F199" s="3"/>
      <c r="G199" s="56">
        <f>G200</f>
        <v>993.4</v>
      </c>
      <c r="H199" s="56">
        <f>H200</f>
        <v>993.4</v>
      </c>
      <c r="I199" s="163">
        <f aca="true" t="shared" si="13" ref="I199:I262">H199/G199*100</f>
        <v>100</v>
      </c>
    </row>
    <row r="200" spans="1:9" ht="30">
      <c r="A200" s="33" t="s">
        <v>132</v>
      </c>
      <c r="B200" s="38" t="s">
        <v>194</v>
      </c>
      <c r="C200" s="3" t="s">
        <v>36</v>
      </c>
      <c r="D200" s="3" t="s">
        <v>261</v>
      </c>
      <c r="E200" s="3" t="s">
        <v>260</v>
      </c>
      <c r="F200" s="38" t="s">
        <v>130</v>
      </c>
      <c r="G200" s="67">
        <v>993.4</v>
      </c>
      <c r="H200" s="67">
        <v>993.4</v>
      </c>
      <c r="I200" s="163">
        <f t="shared" si="13"/>
        <v>100</v>
      </c>
    </row>
    <row r="201" spans="1:9" ht="45">
      <c r="A201" s="141" t="s">
        <v>491</v>
      </c>
      <c r="B201" s="38" t="s">
        <v>194</v>
      </c>
      <c r="C201" s="3" t="s">
        <v>36</v>
      </c>
      <c r="D201" s="3" t="s">
        <v>261</v>
      </c>
      <c r="E201" s="3" t="s">
        <v>490</v>
      </c>
      <c r="F201" s="38"/>
      <c r="G201" s="67">
        <f>G202</f>
        <v>769.1</v>
      </c>
      <c r="H201" s="67">
        <f>H202</f>
        <v>769.1</v>
      </c>
      <c r="I201" s="163">
        <f t="shared" si="13"/>
        <v>100</v>
      </c>
    </row>
    <row r="202" spans="1:9" ht="15">
      <c r="A202" s="33" t="s">
        <v>131</v>
      </c>
      <c r="B202" s="38" t="s">
        <v>194</v>
      </c>
      <c r="C202" s="3" t="s">
        <v>36</v>
      </c>
      <c r="D202" s="3" t="s">
        <v>261</v>
      </c>
      <c r="E202" s="3" t="s">
        <v>490</v>
      </c>
      <c r="F202" s="38" t="s">
        <v>14</v>
      </c>
      <c r="G202" s="67">
        <v>769.1</v>
      </c>
      <c r="H202" s="148">
        <v>769.1</v>
      </c>
      <c r="I202" s="163">
        <f t="shared" si="13"/>
        <v>100</v>
      </c>
    </row>
    <row r="203" spans="1:9" ht="15">
      <c r="A203" s="33" t="s">
        <v>324</v>
      </c>
      <c r="B203" s="38" t="s">
        <v>194</v>
      </c>
      <c r="C203" s="38" t="s">
        <v>36</v>
      </c>
      <c r="D203" s="38" t="s">
        <v>178</v>
      </c>
      <c r="E203" s="3"/>
      <c r="F203" s="38"/>
      <c r="G203" s="67">
        <f>G209+G204+G207</f>
        <v>31859.8</v>
      </c>
      <c r="H203" s="67">
        <f>H209+H204+H207</f>
        <v>902.2</v>
      </c>
      <c r="I203" s="163">
        <f t="shared" si="13"/>
        <v>2.8</v>
      </c>
    </row>
    <row r="204" spans="1:9" ht="15">
      <c r="A204" s="68" t="s">
        <v>331</v>
      </c>
      <c r="B204" s="38" t="s">
        <v>194</v>
      </c>
      <c r="C204" s="38" t="s">
        <v>36</v>
      </c>
      <c r="D204" s="38" t="s">
        <v>178</v>
      </c>
      <c r="E204" s="3" t="s">
        <v>454</v>
      </c>
      <c r="F204" s="38"/>
      <c r="G204" s="67">
        <f>G205+G206</f>
        <v>4399</v>
      </c>
      <c r="H204" s="67">
        <f>H205+H206</f>
        <v>802.6</v>
      </c>
      <c r="I204" s="163">
        <f t="shared" si="13"/>
        <v>18.2</v>
      </c>
    </row>
    <row r="205" spans="1:9" ht="30">
      <c r="A205" s="33" t="s">
        <v>132</v>
      </c>
      <c r="B205" s="38" t="s">
        <v>194</v>
      </c>
      <c r="C205" s="38" t="s">
        <v>36</v>
      </c>
      <c r="D205" s="38" t="s">
        <v>178</v>
      </c>
      <c r="E205" s="3" t="s">
        <v>454</v>
      </c>
      <c r="F205" s="38" t="s">
        <v>130</v>
      </c>
      <c r="G205" s="67">
        <v>2120</v>
      </c>
      <c r="H205" s="148">
        <v>50</v>
      </c>
      <c r="I205" s="163">
        <f t="shared" si="13"/>
        <v>2.4</v>
      </c>
    </row>
    <row r="206" spans="1:9" ht="45">
      <c r="A206" s="33" t="s">
        <v>356</v>
      </c>
      <c r="B206" s="38" t="s">
        <v>194</v>
      </c>
      <c r="C206" s="38" t="s">
        <v>36</v>
      </c>
      <c r="D206" s="38" t="s">
        <v>178</v>
      </c>
      <c r="E206" s="3" t="s">
        <v>454</v>
      </c>
      <c r="F206" s="38" t="s">
        <v>272</v>
      </c>
      <c r="G206" s="67">
        <v>2279</v>
      </c>
      <c r="H206" s="148">
        <v>752.6</v>
      </c>
      <c r="I206" s="163">
        <f t="shared" si="13"/>
        <v>33</v>
      </c>
    </row>
    <row r="207" spans="1:9" ht="45">
      <c r="A207" s="33" t="s">
        <v>465</v>
      </c>
      <c r="B207" s="38" t="s">
        <v>194</v>
      </c>
      <c r="C207" s="38" t="s">
        <v>36</v>
      </c>
      <c r="D207" s="38" t="s">
        <v>178</v>
      </c>
      <c r="E207" s="3" t="s">
        <v>462</v>
      </c>
      <c r="F207" s="38"/>
      <c r="G207" s="67">
        <f>G208</f>
        <v>7702.5</v>
      </c>
      <c r="H207" s="67">
        <f>H208</f>
        <v>0</v>
      </c>
      <c r="I207" s="163">
        <f t="shared" si="13"/>
        <v>0</v>
      </c>
    </row>
    <row r="208" spans="1:9" ht="15">
      <c r="A208" s="33" t="s">
        <v>406</v>
      </c>
      <c r="B208" s="38" t="s">
        <v>194</v>
      </c>
      <c r="C208" s="38" t="s">
        <v>36</v>
      </c>
      <c r="D208" s="38" t="s">
        <v>178</v>
      </c>
      <c r="E208" s="3" t="s">
        <v>462</v>
      </c>
      <c r="F208" s="38" t="s">
        <v>8</v>
      </c>
      <c r="G208" s="67">
        <v>7702.5</v>
      </c>
      <c r="H208" s="148">
        <v>0</v>
      </c>
      <c r="I208" s="163">
        <f t="shared" si="13"/>
        <v>0</v>
      </c>
    </row>
    <row r="209" spans="1:9" ht="30">
      <c r="A209" s="123" t="s">
        <v>99</v>
      </c>
      <c r="B209" s="25" t="s">
        <v>194</v>
      </c>
      <c r="C209" s="38" t="s">
        <v>36</v>
      </c>
      <c r="D209" s="38" t="s">
        <v>178</v>
      </c>
      <c r="E209" s="25" t="s">
        <v>100</v>
      </c>
      <c r="F209" s="25"/>
      <c r="G209" s="67">
        <f>G210</f>
        <v>19758.3</v>
      </c>
      <c r="H209" s="67">
        <f>H210</f>
        <v>99.6</v>
      </c>
      <c r="I209" s="163">
        <f t="shared" si="13"/>
        <v>0.5</v>
      </c>
    </row>
    <row r="210" spans="1:9" ht="30">
      <c r="A210" s="37" t="s">
        <v>475</v>
      </c>
      <c r="B210" s="25" t="s">
        <v>194</v>
      </c>
      <c r="C210" s="38" t="s">
        <v>36</v>
      </c>
      <c r="D210" s="38" t="s">
        <v>178</v>
      </c>
      <c r="E210" s="25" t="s">
        <v>239</v>
      </c>
      <c r="F210" s="25"/>
      <c r="G210" s="67">
        <f>G211</f>
        <v>19758.3</v>
      </c>
      <c r="H210" s="67">
        <f>H211</f>
        <v>99.6</v>
      </c>
      <c r="I210" s="163">
        <f t="shared" si="13"/>
        <v>0.5</v>
      </c>
    </row>
    <row r="211" spans="1:9" ht="30">
      <c r="A211" s="108" t="s">
        <v>129</v>
      </c>
      <c r="B211" s="3" t="s">
        <v>194</v>
      </c>
      <c r="C211" s="38" t="s">
        <v>36</v>
      </c>
      <c r="D211" s="38" t="s">
        <v>178</v>
      </c>
      <c r="E211" s="3" t="s">
        <v>239</v>
      </c>
      <c r="F211" s="3" t="s">
        <v>130</v>
      </c>
      <c r="G211" s="67">
        <v>19758.3</v>
      </c>
      <c r="H211" s="148">
        <v>99.6</v>
      </c>
      <c r="I211" s="163">
        <f t="shared" si="13"/>
        <v>0.5</v>
      </c>
    </row>
    <row r="212" spans="1:9" ht="30">
      <c r="A212" s="29" t="s">
        <v>37</v>
      </c>
      <c r="B212" s="25" t="s">
        <v>194</v>
      </c>
      <c r="C212" s="38" t="s">
        <v>36</v>
      </c>
      <c r="D212" s="38" t="s">
        <v>179</v>
      </c>
      <c r="E212" s="3"/>
      <c r="F212" s="3"/>
      <c r="G212" s="67">
        <f aca="true" t="shared" si="14" ref="G212:H214">G213</f>
        <v>1444</v>
      </c>
      <c r="H212" s="67">
        <f t="shared" si="14"/>
        <v>0</v>
      </c>
      <c r="I212" s="163">
        <f t="shared" si="13"/>
        <v>0</v>
      </c>
    </row>
    <row r="213" spans="1:9" ht="30">
      <c r="A213" s="123" t="s">
        <v>99</v>
      </c>
      <c r="B213" s="25" t="s">
        <v>194</v>
      </c>
      <c r="C213" s="38" t="s">
        <v>36</v>
      </c>
      <c r="D213" s="38" t="s">
        <v>179</v>
      </c>
      <c r="E213" s="17" t="s">
        <v>100</v>
      </c>
      <c r="F213" s="3"/>
      <c r="G213" s="67">
        <f t="shared" si="14"/>
        <v>1444</v>
      </c>
      <c r="H213" s="67">
        <f t="shared" si="14"/>
        <v>0</v>
      </c>
      <c r="I213" s="163">
        <f t="shared" si="13"/>
        <v>0</v>
      </c>
    </row>
    <row r="214" spans="1:9" ht="60">
      <c r="A214" s="124" t="s">
        <v>291</v>
      </c>
      <c r="B214" s="16" t="s">
        <v>194</v>
      </c>
      <c r="C214" s="3" t="s">
        <v>36</v>
      </c>
      <c r="D214" s="3" t="s">
        <v>179</v>
      </c>
      <c r="E214" s="17" t="s">
        <v>164</v>
      </c>
      <c r="F214" s="3"/>
      <c r="G214" s="56">
        <f t="shared" si="14"/>
        <v>1444</v>
      </c>
      <c r="H214" s="56">
        <f t="shared" si="14"/>
        <v>0</v>
      </c>
      <c r="I214" s="163">
        <f t="shared" si="13"/>
        <v>0</v>
      </c>
    </row>
    <row r="215" spans="1:9" ht="30">
      <c r="A215" s="32" t="s">
        <v>132</v>
      </c>
      <c r="B215" s="16" t="s">
        <v>194</v>
      </c>
      <c r="C215" s="3" t="s">
        <v>36</v>
      </c>
      <c r="D215" s="3" t="s">
        <v>179</v>
      </c>
      <c r="E215" s="17" t="s">
        <v>164</v>
      </c>
      <c r="F215" s="3" t="s">
        <v>130</v>
      </c>
      <c r="G215" s="56">
        <v>1444</v>
      </c>
      <c r="H215" s="148">
        <v>0</v>
      </c>
      <c r="I215" s="163">
        <f t="shared" si="13"/>
        <v>0</v>
      </c>
    </row>
    <row r="216" spans="1:9" ht="15">
      <c r="A216" s="37" t="s">
        <v>12</v>
      </c>
      <c r="B216" s="3" t="s">
        <v>194</v>
      </c>
      <c r="C216" s="3" t="s">
        <v>72</v>
      </c>
      <c r="D216" s="3"/>
      <c r="E216" s="3"/>
      <c r="F216" s="3"/>
      <c r="G216" s="56">
        <f>G217+G235+G251+G226</f>
        <v>273338.8</v>
      </c>
      <c r="H216" s="56">
        <f>H217+H235+H251+H226</f>
        <v>179208</v>
      </c>
      <c r="I216" s="163">
        <f t="shared" si="13"/>
        <v>65.6</v>
      </c>
    </row>
    <row r="217" spans="1:9" ht="15">
      <c r="A217" s="37" t="s">
        <v>93</v>
      </c>
      <c r="B217" s="3" t="s">
        <v>194</v>
      </c>
      <c r="C217" s="3" t="s">
        <v>72</v>
      </c>
      <c r="D217" s="3" t="s">
        <v>94</v>
      </c>
      <c r="E217" s="3"/>
      <c r="F217" s="3"/>
      <c r="G217" s="56">
        <f>G218+G221</f>
        <v>11396.3</v>
      </c>
      <c r="H217" s="56">
        <f>H218+H221</f>
        <v>710.3</v>
      </c>
      <c r="I217" s="163">
        <f t="shared" si="13"/>
        <v>6.2</v>
      </c>
    </row>
    <row r="218" spans="1:9" ht="15">
      <c r="A218" s="37" t="s">
        <v>270</v>
      </c>
      <c r="B218" s="3" t="s">
        <v>194</v>
      </c>
      <c r="C218" s="3" t="s">
        <v>72</v>
      </c>
      <c r="D218" s="3" t="s">
        <v>94</v>
      </c>
      <c r="E218" s="3" t="s">
        <v>269</v>
      </c>
      <c r="F218" s="3"/>
      <c r="G218" s="56">
        <f>G219</f>
        <v>11</v>
      </c>
      <c r="H218" s="56">
        <f>H219</f>
        <v>0</v>
      </c>
      <c r="I218" s="163">
        <f t="shared" si="13"/>
        <v>0</v>
      </c>
    </row>
    <row r="219" spans="1:9" ht="30">
      <c r="A219" s="37" t="s">
        <v>523</v>
      </c>
      <c r="B219" s="3" t="s">
        <v>194</v>
      </c>
      <c r="C219" s="3" t="s">
        <v>72</v>
      </c>
      <c r="D219" s="3" t="s">
        <v>94</v>
      </c>
      <c r="E219" s="3" t="s">
        <v>271</v>
      </c>
      <c r="F219" s="3"/>
      <c r="G219" s="56">
        <f>G220</f>
        <v>11</v>
      </c>
      <c r="H219" s="56">
        <f>H220</f>
        <v>0</v>
      </c>
      <c r="I219" s="163">
        <f t="shared" si="13"/>
        <v>0</v>
      </c>
    </row>
    <row r="220" spans="1:9" ht="30">
      <c r="A220" s="34" t="s">
        <v>129</v>
      </c>
      <c r="B220" s="3" t="s">
        <v>194</v>
      </c>
      <c r="C220" s="3" t="s">
        <v>72</v>
      </c>
      <c r="D220" s="3" t="s">
        <v>94</v>
      </c>
      <c r="E220" s="3" t="s">
        <v>271</v>
      </c>
      <c r="F220" s="3" t="s">
        <v>130</v>
      </c>
      <c r="G220" s="56">
        <v>11</v>
      </c>
      <c r="H220" s="148">
        <v>0</v>
      </c>
      <c r="I220" s="163">
        <f t="shared" si="13"/>
        <v>0</v>
      </c>
    </row>
    <row r="221" spans="1:9" ht="30">
      <c r="A221" s="123" t="s">
        <v>99</v>
      </c>
      <c r="B221" s="3" t="s">
        <v>194</v>
      </c>
      <c r="C221" s="3" t="s">
        <v>72</v>
      </c>
      <c r="D221" s="3" t="s">
        <v>94</v>
      </c>
      <c r="E221" s="3" t="s">
        <v>100</v>
      </c>
      <c r="F221" s="3"/>
      <c r="G221" s="56">
        <f>G224+G222</f>
        <v>11385.3</v>
      </c>
      <c r="H221" s="56">
        <f>H224+H222</f>
        <v>710.3</v>
      </c>
      <c r="I221" s="163">
        <f t="shared" si="13"/>
        <v>6.2</v>
      </c>
    </row>
    <row r="222" spans="1:9" ht="45">
      <c r="A222" s="29" t="s">
        <v>333</v>
      </c>
      <c r="B222" s="3" t="s">
        <v>194</v>
      </c>
      <c r="C222" s="3" t="s">
        <v>72</v>
      </c>
      <c r="D222" s="3" t="s">
        <v>94</v>
      </c>
      <c r="E222" s="3" t="s">
        <v>240</v>
      </c>
      <c r="F222" s="3"/>
      <c r="G222" s="56">
        <f>G223</f>
        <v>11285.3</v>
      </c>
      <c r="H222" s="56">
        <f>H223</f>
        <v>710.3</v>
      </c>
      <c r="I222" s="163">
        <f t="shared" si="13"/>
        <v>6.3</v>
      </c>
    </row>
    <row r="223" spans="1:9" ht="30">
      <c r="A223" s="27" t="s">
        <v>129</v>
      </c>
      <c r="B223" s="3" t="s">
        <v>194</v>
      </c>
      <c r="C223" s="3" t="s">
        <v>72</v>
      </c>
      <c r="D223" s="3" t="s">
        <v>94</v>
      </c>
      <c r="E223" s="3" t="s">
        <v>240</v>
      </c>
      <c r="F223" s="3" t="s">
        <v>130</v>
      </c>
      <c r="G223" s="56">
        <v>11285.3</v>
      </c>
      <c r="H223" s="148">
        <v>710.3</v>
      </c>
      <c r="I223" s="163">
        <f t="shared" si="13"/>
        <v>6.3</v>
      </c>
    </row>
    <row r="224" spans="1:9" ht="45">
      <c r="A224" s="29" t="s">
        <v>354</v>
      </c>
      <c r="B224" s="3" t="s">
        <v>194</v>
      </c>
      <c r="C224" s="3" t="s">
        <v>72</v>
      </c>
      <c r="D224" s="3" t="s">
        <v>94</v>
      </c>
      <c r="E224" s="3" t="s">
        <v>332</v>
      </c>
      <c r="F224" s="3"/>
      <c r="G224" s="125">
        <f>G225</f>
        <v>100</v>
      </c>
      <c r="H224" s="125">
        <f>H225</f>
        <v>0</v>
      </c>
      <c r="I224" s="163">
        <f t="shared" si="13"/>
        <v>0</v>
      </c>
    </row>
    <row r="225" spans="1:9" ht="30">
      <c r="A225" s="27" t="s">
        <v>129</v>
      </c>
      <c r="B225" s="3" t="s">
        <v>194</v>
      </c>
      <c r="C225" s="3" t="s">
        <v>72</v>
      </c>
      <c r="D225" s="3" t="s">
        <v>94</v>
      </c>
      <c r="E225" s="3" t="s">
        <v>332</v>
      </c>
      <c r="F225" s="3" t="s">
        <v>130</v>
      </c>
      <c r="G225" s="125">
        <v>100</v>
      </c>
      <c r="H225" s="148">
        <v>0</v>
      </c>
      <c r="I225" s="163">
        <f t="shared" si="13"/>
        <v>0</v>
      </c>
    </row>
    <row r="226" spans="1:9" ht="15">
      <c r="A226" s="37" t="s">
        <v>358</v>
      </c>
      <c r="B226" s="3" t="s">
        <v>194</v>
      </c>
      <c r="C226" s="3" t="s">
        <v>72</v>
      </c>
      <c r="D226" s="3" t="s">
        <v>359</v>
      </c>
      <c r="E226" s="3"/>
      <c r="F226" s="3"/>
      <c r="G226" s="56">
        <f>G229+G231+G233+G227</f>
        <v>158759.3</v>
      </c>
      <c r="H226" s="56">
        <f>H229+H231+H233+H227</f>
        <v>140923.3</v>
      </c>
      <c r="I226" s="163">
        <f t="shared" si="13"/>
        <v>88.8</v>
      </c>
    </row>
    <row r="227" spans="1:9" ht="45">
      <c r="A227" s="37" t="s">
        <v>498</v>
      </c>
      <c r="B227" s="3" t="s">
        <v>194</v>
      </c>
      <c r="C227" s="3" t="s">
        <v>72</v>
      </c>
      <c r="D227" s="3" t="s">
        <v>359</v>
      </c>
      <c r="E227" s="3" t="s">
        <v>492</v>
      </c>
      <c r="F227" s="3"/>
      <c r="G227" s="56">
        <f>G228</f>
        <v>2300</v>
      </c>
      <c r="H227" s="56">
        <f>H228</f>
        <v>172.2</v>
      </c>
      <c r="I227" s="163">
        <f t="shared" si="13"/>
        <v>7.5</v>
      </c>
    </row>
    <row r="228" spans="1:9" ht="15">
      <c r="A228" s="37" t="s">
        <v>416</v>
      </c>
      <c r="B228" s="3" t="s">
        <v>194</v>
      </c>
      <c r="C228" s="3" t="s">
        <v>72</v>
      </c>
      <c r="D228" s="3" t="s">
        <v>359</v>
      </c>
      <c r="E228" s="3" t="s">
        <v>492</v>
      </c>
      <c r="F228" s="3" t="s">
        <v>207</v>
      </c>
      <c r="G228" s="56">
        <v>2300</v>
      </c>
      <c r="H228" s="148">
        <v>172.2</v>
      </c>
      <c r="I228" s="163">
        <f t="shared" si="13"/>
        <v>7.5</v>
      </c>
    </row>
    <row r="229" spans="1:9" ht="30">
      <c r="A229" s="127" t="s">
        <v>449</v>
      </c>
      <c r="B229" s="3" t="s">
        <v>194</v>
      </c>
      <c r="C229" s="3" t="s">
        <v>72</v>
      </c>
      <c r="D229" s="3" t="s">
        <v>359</v>
      </c>
      <c r="E229" s="87" t="s">
        <v>450</v>
      </c>
      <c r="F229" s="3"/>
      <c r="G229" s="56">
        <f>G230</f>
        <v>727.9</v>
      </c>
      <c r="H229" s="56">
        <f>H230</f>
        <v>364</v>
      </c>
      <c r="I229" s="163">
        <f t="shared" si="13"/>
        <v>50</v>
      </c>
    </row>
    <row r="230" spans="1:9" ht="30">
      <c r="A230" s="127" t="s">
        <v>132</v>
      </c>
      <c r="B230" s="3" t="s">
        <v>194</v>
      </c>
      <c r="C230" s="3" t="s">
        <v>72</v>
      </c>
      <c r="D230" s="3" t="s">
        <v>359</v>
      </c>
      <c r="E230" s="87" t="s">
        <v>450</v>
      </c>
      <c r="F230" s="87" t="s">
        <v>130</v>
      </c>
      <c r="G230" s="56">
        <v>727.9</v>
      </c>
      <c r="H230" s="148">
        <v>364</v>
      </c>
      <c r="I230" s="163">
        <f t="shared" si="13"/>
        <v>50</v>
      </c>
    </row>
    <row r="231" spans="1:9" ht="30">
      <c r="A231" s="127" t="s">
        <v>360</v>
      </c>
      <c r="B231" s="3" t="s">
        <v>194</v>
      </c>
      <c r="C231" s="3" t="s">
        <v>72</v>
      </c>
      <c r="D231" s="3" t="s">
        <v>359</v>
      </c>
      <c r="E231" s="87" t="s">
        <v>361</v>
      </c>
      <c r="F231" s="87"/>
      <c r="G231" s="56">
        <f>G232</f>
        <v>142089.7</v>
      </c>
      <c r="H231" s="56">
        <f>H232</f>
        <v>140387.1</v>
      </c>
      <c r="I231" s="163">
        <f t="shared" si="13"/>
        <v>98.8</v>
      </c>
    </row>
    <row r="232" spans="1:9" ht="30">
      <c r="A232" s="127" t="s">
        <v>132</v>
      </c>
      <c r="B232" s="3" t="s">
        <v>194</v>
      </c>
      <c r="C232" s="3" t="s">
        <v>72</v>
      </c>
      <c r="D232" s="3" t="s">
        <v>359</v>
      </c>
      <c r="E232" s="87" t="s">
        <v>361</v>
      </c>
      <c r="F232" s="87" t="s">
        <v>130</v>
      </c>
      <c r="G232" s="56">
        <v>142089.7</v>
      </c>
      <c r="H232" s="148">
        <v>140387.1</v>
      </c>
      <c r="I232" s="163">
        <f t="shared" si="13"/>
        <v>98.8</v>
      </c>
    </row>
    <row r="233" spans="1:9" ht="60">
      <c r="A233" s="127" t="s">
        <v>461</v>
      </c>
      <c r="B233" s="3" t="s">
        <v>194</v>
      </c>
      <c r="C233" s="3" t="s">
        <v>72</v>
      </c>
      <c r="D233" s="3" t="s">
        <v>359</v>
      </c>
      <c r="E233" s="87" t="s">
        <v>451</v>
      </c>
      <c r="F233" s="87"/>
      <c r="G233" s="56">
        <f>G234</f>
        <v>13641.7</v>
      </c>
      <c r="H233" s="56">
        <f>H234</f>
        <v>0</v>
      </c>
      <c r="I233" s="163">
        <f t="shared" si="13"/>
        <v>0</v>
      </c>
    </row>
    <row r="234" spans="1:9" ht="15">
      <c r="A234" s="127" t="s">
        <v>131</v>
      </c>
      <c r="B234" s="3" t="s">
        <v>194</v>
      </c>
      <c r="C234" s="3" t="s">
        <v>72</v>
      </c>
      <c r="D234" s="3" t="s">
        <v>359</v>
      </c>
      <c r="E234" s="87" t="s">
        <v>451</v>
      </c>
      <c r="F234" s="87" t="s">
        <v>14</v>
      </c>
      <c r="G234" s="56">
        <v>13641.7</v>
      </c>
      <c r="H234" s="148">
        <v>0</v>
      </c>
      <c r="I234" s="163">
        <f t="shared" si="13"/>
        <v>0</v>
      </c>
    </row>
    <row r="235" spans="1:9" ht="15">
      <c r="A235" s="29" t="s">
        <v>106</v>
      </c>
      <c r="B235" s="3" t="s">
        <v>194</v>
      </c>
      <c r="C235" s="3" t="s">
        <v>72</v>
      </c>
      <c r="D235" s="3" t="s">
        <v>170</v>
      </c>
      <c r="E235" s="3"/>
      <c r="F235" s="3"/>
      <c r="G235" s="56">
        <f>G236</f>
        <v>55748.1</v>
      </c>
      <c r="H235" s="56">
        <f>H236</f>
        <v>30263.8</v>
      </c>
      <c r="I235" s="163">
        <f t="shared" si="13"/>
        <v>54.3</v>
      </c>
    </row>
    <row r="236" spans="1:9" ht="15">
      <c r="A236" s="29" t="s">
        <v>106</v>
      </c>
      <c r="B236" s="3" t="s">
        <v>194</v>
      </c>
      <c r="C236" s="3" t="s">
        <v>72</v>
      </c>
      <c r="D236" s="3" t="s">
        <v>170</v>
      </c>
      <c r="E236" s="3" t="s">
        <v>184</v>
      </c>
      <c r="F236" s="3"/>
      <c r="G236" s="56">
        <f>G237+G240+G242+G245+G248</f>
        <v>55748.1</v>
      </c>
      <c r="H236" s="56">
        <f>H237+H240+H242+H245+H248</f>
        <v>30263.8</v>
      </c>
      <c r="I236" s="163">
        <f t="shared" si="13"/>
        <v>54.3</v>
      </c>
    </row>
    <row r="237" spans="1:9" ht="15">
      <c r="A237" s="29" t="s">
        <v>107</v>
      </c>
      <c r="B237" s="3" t="s">
        <v>194</v>
      </c>
      <c r="C237" s="3" t="s">
        <v>72</v>
      </c>
      <c r="D237" s="3" t="s">
        <v>170</v>
      </c>
      <c r="E237" s="3" t="s">
        <v>183</v>
      </c>
      <c r="F237" s="3"/>
      <c r="G237" s="56">
        <f>G238+G239</f>
        <v>14639.1</v>
      </c>
      <c r="H237" s="56">
        <f>H238+H239</f>
        <v>3159.5</v>
      </c>
      <c r="I237" s="163">
        <f t="shared" si="13"/>
        <v>21.6</v>
      </c>
    </row>
    <row r="238" spans="1:9" ht="30">
      <c r="A238" s="27" t="s">
        <v>129</v>
      </c>
      <c r="B238" s="3" t="s">
        <v>194</v>
      </c>
      <c r="C238" s="3" t="s">
        <v>72</v>
      </c>
      <c r="D238" s="3" t="s">
        <v>170</v>
      </c>
      <c r="E238" s="3" t="s">
        <v>183</v>
      </c>
      <c r="F238" s="3" t="s">
        <v>130</v>
      </c>
      <c r="G238" s="67">
        <v>13992.1</v>
      </c>
      <c r="H238" s="148">
        <v>3095.7</v>
      </c>
      <c r="I238" s="163">
        <f t="shared" si="13"/>
        <v>22.1</v>
      </c>
    </row>
    <row r="239" spans="1:9" ht="45">
      <c r="A239" s="33" t="s">
        <v>356</v>
      </c>
      <c r="B239" s="3" t="s">
        <v>194</v>
      </c>
      <c r="C239" s="3" t="s">
        <v>72</v>
      </c>
      <c r="D239" s="3" t="s">
        <v>170</v>
      </c>
      <c r="E239" s="3" t="s">
        <v>183</v>
      </c>
      <c r="F239" s="3" t="s">
        <v>272</v>
      </c>
      <c r="G239" s="67">
        <v>647</v>
      </c>
      <c r="H239" s="148">
        <v>63.8</v>
      </c>
      <c r="I239" s="163">
        <f t="shared" si="13"/>
        <v>9.9</v>
      </c>
    </row>
    <row r="240" spans="1:9" ht="15">
      <c r="A240" s="29" t="s">
        <v>108</v>
      </c>
      <c r="B240" s="3" t="s">
        <v>194</v>
      </c>
      <c r="C240" s="3" t="s">
        <v>72</v>
      </c>
      <c r="D240" s="3" t="s">
        <v>170</v>
      </c>
      <c r="E240" s="3" t="s">
        <v>182</v>
      </c>
      <c r="F240" s="3" t="s">
        <v>119</v>
      </c>
      <c r="G240" s="67">
        <f>G241</f>
        <v>2300</v>
      </c>
      <c r="H240" s="67">
        <f>H241</f>
        <v>723.3</v>
      </c>
      <c r="I240" s="163">
        <f t="shared" si="13"/>
        <v>31.4</v>
      </c>
    </row>
    <row r="241" spans="1:9" ht="45">
      <c r="A241" s="33" t="s">
        <v>356</v>
      </c>
      <c r="B241" s="3" t="s">
        <v>194</v>
      </c>
      <c r="C241" s="3" t="s">
        <v>72</v>
      </c>
      <c r="D241" s="3" t="s">
        <v>170</v>
      </c>
      <c r="E241" s="3" t="s">
        <v>182</v>
      </c>
      <c r="F241" s="3" t="s">
        <v>272</v>
      </c>
      <c r="G241" s="67">
        <v>2300</v>
      </c>
      <c r="H241" s="148">
        <v>723.3</v>
      </c>
      <c r="I241" s="163">
        <f t="shared" si="13"/>
        <v>31.4</v>
      </c>
    </row>
    <row r="242" spans="1:9" ht="15">
      <c r="A242" s="29" t="s">
        <v>109</v>
      </c>
      <c r="B242" s="3" t="s">
        <v>194</v>
      </c>
      <c r="C242" s="3" t="s">
        <v>72</v>
      </c>
      <c r="D242" s="3" t="s">
        <v>170</v>
      </c>
      <c r="E242" s="3" t="s">
        <v>181</v>
      </c>
      <c r="F242" s="3"/>
      <c r="G242" s="56">
        <f>G243+G244</f>
        <v>2491</v>
      </c>
      <c r="H242" s="56">
        <f>H243+H244</f>
        <v>973.8</v>
      </c>
      <c r="I242" s="163">
        <f t="shared" si="13"/>
        <v>39.1</v>
      </c>
    </row>
    <row r="243" spans="1:9" ht="30">
      <c r="A243" s="27" t="s">
        <v>129</v>
      </c>
      <c r="B243" s="3" t="s">
        <v>194</v>
      </c>
      <c r="C243" s="3" t="s">
        <v>72</v>
      </c>
      <c r="D243" s="3" t="s">
        <v>170</v>
      </c>
      <c r="E243" s="3" t="s">
        <v>181</v>
      </c>
      <c r="F243" s="3" t="s">
        <v>130</v>
      </c>
      <c r="G243" s="56">
        <v>491</v>
      </c>
      <c r="H243" s="148">
        <v>252.6</v>
      </c>
      <c r="I243" s="163">
        <f t="shared" si="13"/>
        <v>51.4</v>
      </c>
    </row>
    <row r="244" spans="1:9" ht="45">
      <c r="A244" s="29" t="s">
        <v>357</v>
      </c>
      <c r="B244" s="3" t="s">
        <v>194</v>
      </c>
      <c r="C244" s="3" t="s">
        <v>72</v>
      </c>
      <c r="D244" s="3" t="s">
        <v>170</v>
      </c>
      <c r="E244" s="3" t="s">
        <v>181</v>
      </c>
      <c r="F244" s="3" t="s">
        <v>272</v>
      </c>
      <c r="G244" s="56">
        <v>2000</v>
      </c>
      <c r="H244" s="148">
        <v>721.2</v>
      </c>
      <c r="I244" s="163">
        <f t="shared" si="13"/>
        <v>36.1</v>
      </c>
    </row>
    <row r="245" spans="1:9" ht="30">
      <c r="A245" s="27" t="s">
        <v>166</v>
      </c>
      <c r="B245" s="3" t="s">
        <v>194</v>
      </c>
      <c r="C245" s="3" t="s">
        <v>72</v>
      </c>
      <c r="D245" s="3" t="s">
        <v>170</v>
      </c>
      <c r="E245" s="3" t="s">
        <v>180</v>
      </c>
      <c r="F245" s="3"/>
      <c r="G245" s="56">
        <f>G246+G247</f>
        <v>35818</v>
      </c>
      <c r="H245" s="56">
        <f>H246+H247</f>
        <v>25407.2</v>
      </c>
      <c r="I245" s="163">
        <f t="shared" si="13"/>
        <v>70.9</v>
      </c>
    </row>
    <row r="246" spans="1:9" ht="30">
      <c r="A246" s="27" t="s">
        <v>129</v>
      </c>
      <c r="B246" s="3" t="s">
        <v>194</v>
      </c>
      <c r="C246" s="3" t="s">
        <v>72</v>
      </c>
      <c r="D246" s="3" t="s">
        <v>170</v>
      </c>
      <c r="E246" s="3" t="s">
        <v>180</v>
      </c>
      <c r="F246" s="3" t="s">
        <v>130</v>
      </c>
      <c r="G246" s="56">
        <v>2235.3</v>
      </c>
      <c r="H246" s="148">
        <v>167</v>
      </c>
      <c r="I246" s="163">
        <f t="shared" si="13"/>
        <v>7.5</v>
      </c>
    </row>
    <row r="247" spans="1:9" ht="45">
      <c r="A247" s="33" t="s">
        <v>356</v>
      </c>
      <c r="B247" s="3" t="s">
        <v>194</v>
      </c>
      <c r="C247" s="3" t="s">
        <v>72</v>
      </c>
      <c r="D247" s="3" t="s">
        <v>170</v>
      </c>
      <c r="E247" s="3" t="s">
        <v>180</v>
      </c>
      <c r="F247" s="3" t="s">
        <v>272</v>
      </c>
      <c r="G247" s="56">
        <v>33582.7</v>
      </c>
      <c r="H247" s="148">
        <v>25240.2</v>
      </c>
      <c r="I247" s="163">
        <f t="shared" si="13"/>
        <v>75.2</v>
      </c>
    </row>
    <row r="248" spans="1:9" ht="30">
      <c r="A248" s="123" t="s">
        <v>99</v>
      </c>
      <c r="B248" s="3" t="s">
        <v>194</v>
      </c>
      <c r="C248" s="3" t="s">
        <v>72</v>
      </c>
      <c r="D248" s="3" t="s">
        <v>170</v>
      </c>
      <c r="E248" s="3" t="s">
        <v>413</v>
      </c>
      <c r="F248" s="3"/>
      <c r="G248" s="56">
        <f>G249</f>
        <v>500</v>
      </c>
      <c r="H248" s="56">
        <f>H249</f>
        <v>0</v>
      </c>
      <c r="I248" s="163">
        <f t="shared" si="13"/>
        <v>0</v>
      </c>
    </row>
    <row r="249" spans="1:9" ht="45">
      <c r="A249" s="29" t="s">
        <v>317</v>
      </c>
      <c r="B249" s="3" t="s">
        <v>194</v>
      </c>
      <c r="C249" s="3" t="s">
        <v>72</v>
      </c>
      <c r="D249" s="3" t="s">
        <v>170</v>
      </c>
      <c r="E249" s="3" t="s">
        <v>412</v>
      </c>
      <c r="F249" s="3"/>
      <c r="G249" s="56">
        <f>G250</f>
        <v>500</v>
      </c>
      <c r="H249" s="56">
        <f>H250</f>
        <v>0</v>
      </c>
      <c r="I249" s="163">
        <f t="shared" si="13"/>
        <v>0</v>
      </c>
    </row>
    <row r="250" spans="1:9" ht="30">
      <c r="A250" s="27" t="s">
        <v>129</v>
      </c>
      <c r="B250" s="3" t="s">
        <v>194</v>
      </c>
      <c r="C250" s="3" t="s">
        <v>72</v>
      </c>
      <c r="D250" s="3" t="s">
        <v>170</v>
      </c>
      <c r="E250" s="3" t="s">
        <v>412</v>
      </c>
      <c r="F250" s="3" t="s">
        <v>130</v>
      </c>
      <c r="G250" s="56">
        <v>500</v>
      </c>
      <c r="H250" s="148">
        <v>0</v>
      </c>
      <c r="I250" s="163">
        <f t="shared" si="13"/>
        <v>0</v>
      </c>
    </row>
    <row r="251" spans="1:9" ht="30">
      <c r="A251" s="29" t="s">
        <v>98</v>
      </c>
      <c r="B251" s="3" t="s">
        <v>194</v>
      </c>
      <c r="C251" s="3" t="s">
        <v>72</v>
      </c>
      <c r="D251" s="3" t="s">
        <v>173</v>
      </c>
      <c r="E251" s="3"/>
      <c r="F251" s="3"/>
      <c r="G251" s="56">
        <f>G255+G257+G252+G264</f>
        <v>47435.1</v>
      </c>
      <c r="H251" s="56">
        <f>H255+H257+H252+H264</f>
        <v>7310.6</v>
      </c>
      <c r="I251" s="163">
        <f t="shared" si="13"/>
        <v>15.4</v>
      </c>
    </row>
    <row r="252" spans="1:9" ht="75">
      <c r="A252" s="102" t="s">
        <v>133</v>
      </c>
      <c r="B252" s="3" t="s">
        <v>194</v>
      </c>
      <c r="C252" s="3" t="s">
        <v>72</v>
      </c>
      <c r="D252" s="3" t="s">
        <v>173</v>
      </c>
      <c r="E252" s="3" t="s">
        <v>137</v>
      </c>
      <c r="F252" s="3"/>
      <c r="G252" s="56">
        <f>G253</f>
        <v>10444.8</v>
      </c>
      <c r="H252" s="56">
        <f>H253</f>
        <v>4890.5</v>
      </c>
      <c r="I252" s="163">
        <f t="shared" si="13"/>
        <v>46.8</v>
      </c>
    </row>
    <row r="253" spans="1:9" ht="15">
      <c r="A253" s="27" t="s">
        <v>24</v>
      </c>
      <c r="B253" s="3" t="s">
        <v>194</v>
      </c>
      <c r="C253" s="3" t="s">
        <v>72</v>
      </c>
      <c r="D253" s="3" t="s">
        <v>173</v>
      </c>
      <c r="E253" s="3" t="s">
        <v>138</v>
      </c>
      <c r="F253" s="3"/>
      <c r="G253" s="56">
        <f>G254</f>
        <v>10444.8</v>
      </c>
      <c r="H253" s="56">
        <f>H254</f>
        <v>4890.5</v>
      </c>
      <c r="I253" s="163">
        <f t="shared" si="13"/>
        <v>46.8</v>
      </c>
    </row>
    <row r="254" spans="1:9" ht="30">
      <c r="A254" s="27" t="s">
        <v>129</v>
      </c>
      <c r="B254" s="3" t="s">
        <v>194</v>
      </c>
      <c r="C254" s="3" t="s">
        <v>72</v>
      </c>
      <c r="D254" s="3" t="s">
        <v>173</v>
      </c>
      <c r="E254" s="3" t="s">
        <v>138</v>
      </c>
      <c r="F254" s="3" t="s">
        <v>130</v>
      </c>
      <c r="G254" s="56">
        <v>10444.8</v>
      </c>
      <c r="H254" s="148">
        <v>4890.5</v>
      </c>
      <c r="I254" s="163">
        <f t="shared" si="13"/>
        <v>46.8</v>
      </c>
    </row>
    <row r="255" spans="1:9" ht="46.5" customHeight="1">
      <c r="A255" s="27" t="s">
        <v>464</v>
      </c>
      <c r="B255" s="3" t="s">
        <v>194</v>
      </c>
      <c r="C255" s="3" t="s">
        <v>72</v>
      </c>
      <c r="D255" s="3" t="s">
        <v>173</v>
      </c>
      <c r="E255" s="3" t="s">
        <v>453</v>
      </c>
      <c r="F255" s="3"/>
      <c r="G255" s="56">
        <f>G256</f>
        <v>27000</v>
      </c>
      <c r="H255" s="56">
        <f>H256</f>
        <v>0</v>
      </c>
      <c r="I255" s="163">
        <f t="shared" si="13"/>
        <v>0</v>
      </c>
    </row>
    <row r="256" spans="1:9" ht="15">
      <c r="A256" s="27" t="s">
        <v>406</v>
      </c>
      <c r="B256" s="3" t="s">
        <v>194</v>
      </c>
      <c r="C256" s="3" t="s">
        <v>72</v>
      </c>
      <c r="D256" s="3" t="s">
        <v>173</v>
      </c>
      <c r="E256" s="3" t="s">
        <v>453</v>
      </c>
      <c r="F256" s="3" t="s">
        <v>8</v>
      </c>
      <c r="G256" s="56">
        <v>27000</v>
      </c>
      <c r="H256" s="148">
        <v>0</v>
      </c>
      <c r="I256" s="163">
        <f t="shared" si="13"/>
        <v>0</v>
      </c>
    </row>
    <row r="257" spans="1:9" ht="30">
      <c r="A257" s="29" t="s">
        <v>204</v>
      </c>
      <c r="B257" s="3" t="s">
        <v>194</v>
      </c>
      <c r="C257" s="3" t="s">
        <v>72</v>
      </c>
      <c r="D257" s="3" t="s">
        <v>173</v>
      </c>
      <c r="E257" s="3" t="s">
        <v>100</v>
      </c>
      <c r="F257" s="3"/>
      <c r="G257" s="56">
        <f>G258+G262</f>
        <v>5437.7</v>
      </c>
      <c r="H257" s="56">
        <f>H258+H262</f>
        <v>2420.1</v>
      </c>
      <c r="I257" s="163">
        <f t="shared" si="13"/>
        <v>44.5</v>
      </c>
    </row>
    <row r="258" spans="1:9" ht="45">
      <c r="A258" s="29" t="s">
        <v>499</v>
      </c>
      <c r="B258" s="3" t="s">
        <v>194</v>
      </c>
      <c r="C258" s="3" t="s">
        <v>72</v>
      </c>
      <c r="D258" s="3" t="s">
        <v>173</v>
      </c>
      <c r="E258" s="3" t="s">
        <v>240</v>
      </c>
      <c r="F258" s="3"/>
      <c r="G258" s="56">
        <f>G261</f>
        <v>5337.7</v>
      </c>
      <c r="H258" s="56">
        <f>H261</f>
        <v>2420.1</v>
      </c>
      <c r="I258" s="163">
        <f t="shared" si="13"/>
        <v>45.3</v>
      </c>
    </row>
    <row r="259" spans="1:9" ht="15">
      <c r="A259" s="29" t="s">
        <v>500</v>
      </c>
      <c r="B259" s="3" t="s">
        <v>194</v>
      </c>
      <c r="C259" s="3" t="s">
        <v>72</v>
      </c>
      <c r="D259" s="3" t="s">
        <v>173</v>
      </c>
      <c r="E259" s="3" t="s">
        <v>240</v>
      </c>
      <c r="F259" s="3" t="s">
        <v>130</v>
      </c>
      <c r="G259" s="56">
        <v>1000</v>
      </c>
      <c r="H259" s="148">
        <v>500</v>
      </c>
      <c r="I259" s="163">
        <f t="shared" si="13"/>
        <v>50</v>
      </c>
    </row>
    <row r="260" spans="1:9" ht="45">
      <c r="A260" s="29" t="s">
        <v>501</v>
      </c>
      <c r="B260" s="3" t="s">
        <v>194</v>
      </c>
      <c r="C260" s="3" t="s">
        <v>72</v>
      </c>
      <c r="D260" s="3" t="s">
        <v>173</v>
      </c>
      <c r="E260" s="3" t="s">
        <v>240</v>
      </c>
      <c r="F260" s="3" t="s">
        <v>130</v>
      </c>
      <c r="G260" s="56">
        <v>36.4</v>
      </c>
      <c r="H260" s="148">
        <v>0</v>
      </c>
      <c r="I260" s="163">
        <f t="shared" si="13"/>
        <v>0</v>
      </c>
    </row>
    <row r="261" spans="1:9" ht="30">
      <c r="A261" s="27" t="s">
        <v>129</v>
      </c>
      <c r="B261" s="3" t="s">
        <v>194</v>
      </c>
      <c r="C261" s="3" t="s">
        <v>72</v>
      </c>
      <c r="D261" s="3" t="s">
        <v>173</v>
      </c>
      <c r="E261" s="3" t="s">
        <v>240</v>
      </c>
      <c r="F261" s="3" t="s">
        <v>130</v>
      </c>
      <c r="G261" s="56">
        <v>5337.7</v>
      </c>
      <c r="H261" s="148">
        <v>2420.1</v>
      </c>
      <c r="I261" s="163">
        <f t="shared" si="13"/>
        <v>45.3</v>
      </c>
    </row>
    <row r="262" spans="1:9" ht="15">
      <c r="A262" s="29" t="s">
        <v>348</v>
      </c>
      <c r="B262" s="3" t="s">
        <v>194</v>
      </c>
      <c r="C262" s="3" t="s">
        <v>72</v>
      </c>
      <c r="D262" s="3" t="s">
        <v>173</v>
      </c>
      <c r="E262" s="3" t="s">
        <v>203</v>
      </c>
      <c r="F262" s="3"/>
      <c r="G262" s="56">
        <f>G263</f>
        <v>100</v>
      </c>
      <c r="H262" s="56">
        <f>H263</f>
        <v>0</v>
      </c>
      <c r="I262" s="163">
        <f t="shared" si="13"/>
        <v>0</v>
      </c>
    </row>
    <row r="263" spans="1:9" ht="30">
      <c r="A263" s="27" t="s">
        <v>129</v>
      </c>
      <c r="B263" s="3" t="s">
        <v>194</v>
      </c>
      <c r="C263" s="3" t="s">
        <v>72</v>
      </c>
      <c r="D263" s="3" t="s">
        <v>173</v>
      </c>
      <c r="E263" s="3" t="s">
        <v>203</v>
      </c>
      <c r="F263" s="3" t="s">
        <v>130</v>
      </c>
      <c r="G263" s="56">
        <v>100</v>
      </c>
      <c r="H263" s="148">
        <v>0</v>
      </c>
      <c r="I263" s="163">
        <f aca="true" t="shared" si="15" ref="I263:I324">H263/G263*100</f>
        <v>0</v>
      </c>
    </row>
    <row r="264" spans="1:9" ht="30">
      <c r="A264" s="29" t="s">
        <v>334</v>
      </c>
      <c r="B264" s="3" t="s">
        <v>194</v>
      </c>
      <c r="C264" s="3" t="s">
        <v>72</v>
      </c>
      <c r="D264" s="3" t="s">
        <v>173</v>
      </c>
      <c r="E264" s="3" t="s">
        <v>335</v>
      </c>
      <c r="F264" s="3"/>
      <c r="G264" s="56">
        <f>G265</f>
        <v>4552.6</v>
      </c>
      <c r="H264" s="56">
        <f>H265</f>
        <v>0</v>
      </c>
      <c r="I264" s="163">
        <f t="shared" si="15"/>
        <v>0</v>
      </c>
    </row>
    <row r="265" spans="1:9" ht="45">
      <c r="A265" s="29" t="s">
        <v>336</v>
      </c>
      <c r="B265" s="3" t="s">
        <v>194</v>
      </c>
      <c r="C265" s="3" t="s">
        <v>72</v>
      </c>
      <c r="D265" s="3" t="s">
        <v>173</v>
      </c>
      <c r="E265" s="3" t="s">
        <v>337</v>
      </c>
      <c r="F265" s="3" t="s">
        <v>130</v>
      </c>
      <c r="G265" s="56">
        <v>4552.6</v>
      </c>
      <c r="H265" s="148">
        <v>0</v>
      </c>
      <c r="I265" s="163">
        <f t="shared" si="15"/>
        <v>0</v>
      </c>
    </row>
    <row r="266" spans="1:9" ht="15">
      <c r="A266" s="29" t="s">
        <v>167</v>
      </c>
      <c r="B266" s="3" t="s">
        <v>194</v>
      </c>
      <c r="C266" s="3" t="s">
        <v>74</v>
      </c>
      <c r="D266" s="3"/>
      <c r="E266" s="3"/>
      <c r="F266" s="3"/>
      <c r="G266" s="56">
        <f aca="true" t="shared" si="16" ref="G266:H268">G267</f>
        <v>788</v>
      </c>
      <c r="H266" s="56">
        <f t="shared" si="16"/>
        <v>108</v>
      </c>
      <c r="I266" s="163">
        <f t="shared" si="15"/>
        <v>13.7</v>
      </c>
    </row>
    <row r="267" spans="1:9" ht="15">
      <c r="A267" s="29" t="s">
        <v>168</v>
      </c>
      <c r="B267" s="3" t="s">
        <v>194</v>
      </c>
      <c r="C267" s="3" t="s">
        <v>74</v>
      </c>
      <c r="D267" s="3" t="s">
        <v>174</v>
      </c>
      <c r="E267" s="3"/>
      <c r="F267" s="3"/>
      <c r="G267" s="56">
        <f t="shared" si="16"/>
        <v>788</v>
      </c>
      <c r="H267" s="56">
        <f t="shared" si="16"/>
        <v>108</v>
      </c>
      <c r="I267" s="163">
        <f t="shared" si="15"/>
        <v>13.7</v>
      </c>
    </row>
    <row r="268" spans="1:9" ht="15">
      <c r="A268" s="29" t="s">
        <v>169</v>
      </c>
      <c r="B268" s="3" t="s">
        <v>194</v>
      </c>
      <c r="C268" s="3" t="s">
        <v>74</v>
      </c>
      <c r="D268" s="3" t="s">
        <v>174</v>
      </c>
      <c r="E268" s="3" t="s">
        <v>185</v>
      </c>
      <c r="F268" s="3"/>
      <c r="G268" s="56">
        <f t="shared" si="16"/>
        <v>788</v>
      </c>
      <c r="H268" s="56">
        <f t="shared" si="16"/>
        <v>108</v>
      </c>
      <c r="I268" s="163">
        <f t="shared" si="15"/>
        <v>13.7</v>
      </c>
    </row>
    <row r="269" spans="1:9" ht="45">
      <c r="A269" s="33" t="s">
        <v>356</v>
      </c>
      <c r="B269" s="3" t="s">
        <v>194</v>
      </c>
      <c r="C269" s="3" t="s">
        <v>74</v>
      </c>
      <c r="D269" s="3" t="s">
        <v>174</v>
      </c>
      <c r="E269" s="3" t="s">
        <v>185</v>
      </c>
      <c r="F269" s="3" t="s">
        <v>272</v>
      </c>
      <c r="G269" s="56">
        <v>788</v>
      </c>
      <c r="H269" s="148">
        <v>108</v>
      </c>
      <c r="I269" s="163">
        <f t="shared" si="15"/>
        <v>13.7</v>
      </c>
    </row>
    <row r="270" spans="1:9" ht="15">
      <c r="A270" s="33" t="s">
        <v>10</v>
      </c>
      <c r="B270" s="3" t="s">
        <v>194</v>
      </c>
      <c r="C270" s="3" t="s">
        <v>65</v>
      </c>
      <c r="D270" s="3"/>
      <c r="E270" s="3"/>
      <c r="F270" s="3"/>
      <c r="G270" s="56">
        <f>G271+G290</f>
        <v>15716.3</v>
      </c>
      <c r="H270" s="56">
        <f>H271+H290</f>
        <v>5657.9</v>
      </c>
      <c r="I270" s="163">
        <f t="shared" si="15"/>
        <v>36</v>
      </c>
    </row>
    <row r="271" spans="1:9" ht="15">
      <c r="A271" s="29" t="s">
        <v>68</v>
      </c>
      <c r="B271" s="3" t="s">
        <v>194</v>
      </c>
      <c r="C271" s="3" t="s">
        <v>65</v>
      </c>
      <c r="D271" s="3" t="s">
        <v>69</v>
      </c>
      <c r="E271" s="3"/>
      <c r="F271" s="3"/>
      <c r="G271" s="56">
        <f>G272+G274+G286+G288+G284</f>
        <v>12179.3</v>
      </c>
      <c r="H271" s="56">
        <f>H272+H274+H286+H288+H284</f>
        <v>4153</v>
      </c>
      <c r="I271" s="163">
        <f t="shared" si="15"/>
        <v>34.1</v>
      </c>
    </row>
    <row r="272" spans="1:9" ht="30">
      <c r="A272" s="29" t="s">
        <v>463</v>
      </c>
      <c r="B272" s="3" t="s">
        <v>194</v>
      </c>
      <c r="C272" s="3" t="s">
        <v>65</v>
      </c>
      <c r="D272" s="3" t="s">
        <v>69</v>
      </c>
      <c r="E272" s="3" t="s">
        <v>452</v>
      </c>
      <c r="F272" s="3"/>
      <c r="G272" s="56">
        <f>G273</f>
        <v>3009.9</v>
      </c>
      <c r="H272" s="56">
        <f>H273</f>
        <v>1296.5</v>
      </c>
      <c r="I272" s="163">
        <f t="shared" si="15"/>
        <v>43.1</v>
      </c>
    </row>
    <row r="273" spans="1:9" ht="15">
      <c r="A273" s="29" t="s">
        <v>131</v>
      </c>
      <c r="B273" s="3" t="s">
        <v>194</v>
      </c>
      <c r="C273" s="3" t="s">
        <v>65</v>
      </c>
      <c r="D273" s="3" t="s">
        <v>69</v>
      </c>
      <c r="E273" s="3" t="s">
        <v>452</v>
      </c>
      <c r="F273" s="3" t="s">
        <v>14</v>
      </c>
      <c r="G273" s="56">
        <v>3009.9</v>
      </c>
      <c r="H273" s="148">
        <v>1296.5</v>
      </c>
      <c r="I273" s="163">
        <f t="shared" si="15"/>
        <v>43.1</v>
      </c>
    </row>
    <row r="274" spans="1:9" ht="30">
      <c r="A274" s="123" t="s">
        <v>99</v>
      </c>
      <c r="B274" s="3" t="s">
        <v>194</v>
      </c>
      <c r="C274" s="3" t="s">
        <v>65</v>
      </c>
      <c r="D274" s="3" t="s">
        <v>69</v>
      </c>
      <c r="E274" s="3" t="s">
        <v>242</v>
      </c>
      <c r="F274" s="3"/>
      <c r="G274" s="56">
        <f>G279+G275+G277</f>
        <v>7559.2</v>
      </c>
      <c r="H274" s="56">
        <f>H279+H275+H277</f>
        <v>2856.5</v>
      </c>
      <c r="I274" s="163">
        <f t="shared" si="15"/>
        <v>37.8</v>
      </c>
    </row>
    <row r="275" spans="1:9" ht="60">
      <c r="A275" s="29" t="s">
        <v>477</v>
      </c>
      <c r="B275" s="3" t="s">
        <v>194</v>
      </c>
      <c r="C275" s="3" t="s">
        <v>65</v>
      </c>
      <c r="D275" s="3" t="s">
        <v>69</v>
      </c>
      <c r="E275" s="3" t="s">
        <v>315</v>
      </c>
      <c r="F275" s="3"/>
      <c r="G275" s="56">
        <f>G276</f>
        <v>343</v>
      </c>
      <c r="H275" s="56">
        <f>H276</f>
        <v>90.8</v>
      </c>
      <c r="I275" s="163">
        <f t="shared" si="15"/>
        <v>26.5</v>
      </c>
    </row>
    <row r="276" spans="1:9" ht="30">
      <c r="A276" s="27" t="s">
        <v>129</v>
      </c>
      <c r="B276" s="3" t="s">
        <v>194</v>
      </c>
      <c r="C276" s="3" t="s">
        <v>65</v>
      </c>
      <c r="D276" s="3" t="s">
        <v>69</v>
      </c>
      <c r="E276" s="3" t="s">
        <v>315</v>
      </c>
      <c r="F276" s="3" t="s">
        <v>130</v>
      </c>
      <c r="G276" s="56">
        <v>343</v>
      </c>
      <c r="H276" s="148">
        <v>90.8</v>
      </c>
      <c r="I276" s="163">
        <f t="shared" si="15"/>
        <v>26.5</v>
      </c>
    </row>
    <row r="277" spans="1:9" ht="30">
      <c r="A277" s="29" t="s">
        <v>476</v>
      </c>
      <c r="B277" s="3" t="s">
        <v>194</v>
      </c>
      <c r="C277" s="3" t="s">
        <v>65</v>
      </c>
      <c r="D277" s="3" t="s">
        <v>69</v>
      </c>
      <c r="E277" s="3" t="s">
        <v>315</v>
      </c>
      <c r="F277" s="3"/>
      <c r="G277" s="56">
        <f>G278</f>
        <v>1776</v>
      </c>
      <c r="H277" s="56">
        <f>H278</f>
        <v>0</v>
      </c>
      <c r="I277" s="163">
        <f t="shared" si="15"/>
        <v>0</v>
      </c>
    </row>
    <row r="278" spans="1:9" ht="30">
      <c r="A278" s="27" t="s">
        <v>129</v>
      </c>
      <c r="B278" s="3" t="s">
        <v>194</v>
      </c>
      <c r="C278" s="3" t="s">
        <v>65</v>
      </c>
      <c r="D278" s="3" t="s">
        <v>69</v>
      </c>
      <c r="E278" s="3" t="s">
        <v>315</v>
      </c>
      <c r="F278" s="3" t="s">
        <v>130</v>
      </c>
      <c r="G278" s="56">
        <v>1776</v>
      </c>
      <c r="H278" s="148"/>
      <c r="I278" s="163">
        <f t="shared" si="15"/>
        <v>0</v>
      </c>
    </row>
    <row r="279" spans="1:9" ht="45">
      <c r="A279" s="37" t="s">
        <v>279</v>
      </c>
      <c r="B279" s="3" t="s">
        <v>194</v>
      </c>
      <c r="C279" s="3" t="s">
        <v>65</v>
      </c>
      <c r="D279" s="3" t="s">
        <v>69</v>
      </c>
      <c r="E279" s="3" t="s">
        <v>241</v>
      </c>
      <c r="F279" s="3"/>
      <c r="G279" s="56">
        <f>G280</f>
        <v>5440.2</v>
      </c>
      <c r="H279" s="56">
        <f>H280</f>
        <v>2765.7</v>
      </c>
      <c r="I279" s="163">
        <f t="shared" si="15"/>
        <v>50.8</v>
      </c>
    </row>
    <row r="280" spans="1:9" ht="45">
      <c r="A280" s="27" t="s">
        <v>349</v>
      </c>
      <c r="B280" s="3" t="s">
        <v>194</v>
      </c>
      <c r="C280" s="3" t="s">
        <v>65</v>
      </c>
      <c r="D280" s="3" t="s">
        <v>69</v>
      </c>
      <c r="E280" s="3" t="s">
        <v>241</v>
      </c>
      <c r="F280" s="3" t="s">
        <v>130</v>
      </c>
      <c r="G280" s="56">
        <f>G281+G282+G283</f>
        <v>5440.2</v>
      </c>
      <c r="H280" s="56">
        <f>H281+H282+H283</f>
        <v>2765.7</v>
      </c>
      <c r="I280" s="163">
        <f t="shared" si="15"/>
        <v>50.8</v>
      </c>
    </row>
    <row r="281" spans="1:9" ht="15">
      <c r="A281" s="27" t="s">
        <v>350</v>
      </c>
      <c r="B281" s="3" t="s">
        <v>194</v>
      </c>
      <c r="C281" s="3" t="s">
        <v>65</v>
      </c>
      <c r="D281" s="3" t="s">
        <v>69</v>
      </c>
      <c r="E281" s="3" t="s">
        <v>241</v>
      </c>
      <c r="F281" s="3" t="s">
        <v>130</v>
      </c>
      <c r="G281" s="56">
        <v>306</v>
      </c>
      <c r="H281" s="148">
        <v>36</v>
      </c>
      <c r="I281" s="163">
        <f t="shared" si="15"/>
        <v>11.8</v>
      </c>
    </row>
    <row r="282" spans="1:9" ht="15">
      <c r="A282" s="27" t="s">
        <v>351</v>
      </c>
      <c r="B282" s="3" t="s">
        <v>194</v>
      </c>
      <c r="C282" s="3" t="s">
        <v>65</v>
      </c>
      <c r="D282" s="3" t="s">
        <v>69</v>
      </c>
      <c r="E282" s="3" t="s">
        <v>241</v>
      </c>
      <c r="F282" s="3" t="s">
        <v>130</v>
      </c>
      <c r="G282" s="56">
        <v>5000.8</v>
      </c>
      <c r="H282" s="148">
        <v>2638.4</v>
      </c>
      <c r="I282" s="163">
        <f t="shared" si="15"/>
        <v>52.8</v>
      </c>
    </row>
    <row r="283" spans="1:9" ht="30">
      <c r="A283" s="27" t="s">
        <v>352</v>
      </c>
      <c r="B283" s="3" t="s">
        <v>194</v>
      </c>
      <c r="C283" s="3" t="s">
        <v>65</v>
      </c>
      <c r="D283" s="3" t="s">
        <v>69</v>
      </c>
      <c r="E283" s="3" t="s">
        <v>241</v>
      </c>
      <c r="F283" s="3" t="s">
        <v>130</v>
      </c>
      <c r="G283" s="56">
        <v>133.4</v>
      </c>
      <c r="H283" s="148">
        <v>91.3</v>
      </c>
      <c r="I283" s="163">
        <f t="shared" si="15"/>
        <v>68.4</v>
      </c>
    </row>
    <row r="284" spans="1:9" ht="75">
      <c r="A284" s="27" t="s">
        <v>415</v>
      </c>
      <c r="B284" s="3" t="s">
        <v>194</v>
      </c>
      <c r="C284" s="3" t="s">
        <v>65</v>
      </c>
      <c r="D284" s="3" t="s">
        <v>69</v>
      </c>
      <c r="E284" s="3" t="s">
        <v>522</v>
      </c>
      <c r="F284" s="3"/>
      <c r="G284" s="56">
        <f>G285</f>
        <v>1447.8</v>
      </c>
      <c r="H284" s="56">
        <f>H285</f>
        <v>0</v>
      </c>
      <c r="I284" s="163">
        <f t="shared" si="15"/>
        <v>0</v>
      </c>
    </row>
    <row r="285" spans="1:9" ht="15">
      <c r="A285" s="31" t="s">
        <v>134</v>
      </c>
      <c r="B285" s="3" t="s">
        <v>194</v>
      </c>
      <c r="C285" s="3" t="s">
        <v>65</v>
      </c>
      <c r="D285" s="3" t="s">
        <v>69</v>
      </c>
      <c r="E285" s="3" t="s">
        <v>522</v>
      </c>
      <c r="F285" s="3" t="s">
        <v>14</v>
      </c>
      <c r="G285" s="56">
        <v>1447.8</v>
      </c>
      <c r="H285" s="148">
        <v>0</v>
      </c>
      <c r="I285" s="163">
        <f t="shared" si="15"/>
        <v>0</v>
      </c>
    </row>
    <row r="286" spans="1:9" ht="75">
      <c r="A286" s="27" t="s">
        <v>415</v>
      </c>
      <c r="B286" s="3" t="s">
        <v>194</v>
      </c>
      <c r="C286" s="3" t="s">
        <v>65</v>
      </c>
      <c r="D286" s="3" t="s">
        <v>69</v>
      </c>
      <c r="E286" s="3" t="s">
        <v>414</v>
      </c>
      <c r="F286" s="3"/>
      <c r="G286" s="56">
        <f>G287</f>
        <v>80</v>
      </c>
      <c r="H286" s="56">
        <f>H287</f>
        <v>0</v>
      </c>
      <c r="I286" s="163">
        <f t="shared" si="15"/>
        <v>0</v>
      </c>
    </row>
    <row r="287" spans="1:9" ht="15">
      <c r="A287" s="31" t="s">
        <v>134</v>
      </c>
      <c r="B287" s="3" t="s">
        <v>194</v>
      </c>
      <c r="C287" s="3" t="s">
        <v>65</v>
      </c>
      <c r="D287" s="3" t="s">
        <v>69</v>
      </c>
      <c r="E287" s="3" t="s">
        <v>414</v>
      </c>
      <c r="F287" s="3" t="s">
        <v>14</v>
      </c>
      <c r="G287" s="56">
        <v>80</v>
      </c>
      <c r="H287" s="148">
        <v>0</v>
      </c>
      <c r="I287" s="163">
        <f t="shared" si="15"/>
        <v>0</v>
      </c>
    </row>
    <row r="288" spans="1:9" ht="33.75" customHeight="1">
      <c r="A288" s="31" t="s">
        <v>494</v>
      </c>
      <c r="B288" s="3" t="s">
        <v>194</v>
      </c>
      <c r="C288" s="3" t="s">
        <v>65</v>
      </c>
      <c r="D288" s="3" t="s">
        <v>69</v>
      </c>
      <c r="E288" s="3" t="s">
        <v>493</v>
      </c>
      <c r="F288" s="3"/>
      <c r="G288" s="56">
        <f>G289</f>
        <v>82.4</v>
      </c>
      <c r="H288" s="56">
        <f>H289</f>
        <v>0</v>
      </c>
      <c r="I288" s="163">
        <f t="shared" si="15"/>
        <v>0</v>
      </c>
    </row>
    <row r="289" spans="1:9" ht="15">
      <c r="A289" s="31" t="s">
        <v>134</v>
      </c>
      <c r="B289" s="3" t="s">
        <v>194</v>
      </c>
      <c r="C289" s="3" t="s">
        <v>65</v>
      </c>
      <c r="D289" s="3" t="s">
        <v>69</v>
      </c>
      <c r="E289" s="3" t="s">
        <v>493</v>
      </c>
      <c r="F289" s="3" t="s">
        <v>14</v>
      </c>
      <c r="G289" s="56">
        <v>82.4</v>
      </c>
      <c r="H289" s="148">
        <v>0</v>
      </c>
      <c r="I289" s="163">
        <f t="shared" si="15"/>
        <v>0</v>
      </c>
    </row>
    <row r="290" spans="1:9" ht="30">
      <c r="A290" s="27" t="s">
        <v>292</v>
      </c>
      <c r="B290" s="3" t="s">
        <v>194</v>
      </c>
      <c r="C290" s="3" t="s">
        <v>65</v>
      </c>
      <c r="D290" s="3" t="s">
        <v>70</v>
      </c>
      <c r="E290" s="3"/>
      <c r="F290" s="3"/>
      <c r="G290" s="56">
        <f>G291</f>
        <v>3537</v>
      </c>
      <c r="H290" s="56">
        <f>H291</f>
        <v>1504.9</v>
      </c>
      <c r="I290" s="163">
        <f t="shared" si="15"/>
        <v>42.5</v>
      </c>
    </row>
    <row r="291" spans="1:9" ht="30">
      <c r="A291" s="27" t="s">
        <v>338</v>
      </c>
      <c r="B291" s="3" t="s">
        <v>194</v>
      </c>
      <c r="C291" s="3" t="s">
        <v>65</v>
      </c>
      <c r="D291" s="3" t="s">
        <v>70</v>
      </c>
      <c r="E291" s="3" t="s">
        <v>280</v>
      </c>
      <c r="F291" s="3"/>
      <c r="G291" s="56">
        <f>G292</f>
        <v>3537</v>
      </c>
      <c r="H291" s="56">
        <f>H292</f>
        <v>1504.9</v>
      </c>
      <c r="I291" s="163">
        <f t="shared" si="15"/>
        <v>42.5</v>
      </c>
    </row>
    <row r="292" spans="1:9" ht="30">
      <c r="A292" s="37" t="s">
        <v>285</v>
      </c>
      <c r="B292" s="3" t="s">
        <v>194</v>
      </c>
      <c r="C292" s="3" t="s">
        <v>65</v>
      </c>
      <c r="D292" s="3" t="s">
        <v>70</v>
      </c>
      <c r="E292" s="3" t="s">
        <v>280</v>
      </c>
      <c r="F292" s="3" t="s">
        <v>272</v>
      </c>
      <c r="G292" s="56">
        <v>3537</v>
      </c>
      <c r="H292" s="148">
        <v>1504.9</v>
      </c>
      <c r="I292" s="163">
        <f t="shared" si="15"/>
        <v>42.5</v>
      </c>
    </row>
    <row r="293" spans="1:9" ht="47.25" customHeight="1">
      <c r="A293" s="69" t="s">
        <v>262</v>
      </c>
      <c r="B293" s="70" t="s">
        <v>263</v>
      </c>
      <c r="C293" s="38"/>
      <c r="D293" s="38"/>
      <c r="E293" s="39"/>
      <c r="F293" s="38"/>
      <c r="G293" s="62">
        <f>G294+G299</f>
        <v>13039</v>
      </c>
      <c r="H293" s="62">
        <f>H294+H299</f>
        <v>4967.2</v>
      </c>
      <c r="I293" s="166">
        <f t="shared" si="15"/>
        <v>38.1</v>
      </c>
    </row>
    <row r="294" spans="1:9" ht="24" customHeight="1">
      <c r="A294" s="37" t="s">
        <v>23</v>
      </c>
      <c r="B294" s="71" t="s">
        <v>263</v>
      </c>
      <c r="C294" s="3" t="s">
        <v>25</v>
      </c>
      <c r="D294" s="3"/>
      <c r="E294" s="3"/>
      <c r="F294" s="3"/>
      <c r="G294" s="56">
        <f>G295</f>
        <v>11970</v>
      </c>
      <c r="H294" s="56">
        <f>H295</f>
        <v>4876.3</v>
      </c>
      <c r="I294" s="163">
        <f t="shared" si="15"/>
        <v>40.7</v>
      </c>
    </row>
    <row r="295" spans="1:9" ht="21" customHeight="1">
      <c r="A295" s="37" t="s">
        <v>35</v>
      </c>
      <c r="B295" s="3" t="s">
        <v>263</v>
      </c>
      <c r="C295" s="3" t="s">
        <v>25</v>
      </c>
      <c r="D295" s="3" t="s">
        <v>303</v>
      </c>
      <c r="E295" s="3"/>
      <c r="F295" s="3"/>
      <c r="G295" s="56">
        <f>G296</f>
        <v>11970</v>
      </c>
      <c r="H295" s="56">
        <f>H296</f>
        <v>4876.3</v>
      </c>
      <c r="I295" s="163">
        <f t="shared" si="15"/>
        <v>40.7</v>
      </c>
    </row>
    <row r="296" spans="1:9" ht="30" customHeight="1">
      <c r="A296" s="30" t="s">
        <v>265</v>
      </c>
      <c r="B296" s="3" t="s">
        <v>263</v>
      </c>
      <c r="C296" s="3" t="s">
        <v>25</v>
      </c>
      <c r="D296" s="3" t="s">
        <v>303</v>
      </c>
      <c r="E296" s="15" t="s">
        <v>266</v>
      </c>
      <c r="F296" s="15"/>
      <c r="G296" s="56">
        <f>G298</f>
        <v>11970</v>
      </c>
      <c r="H296" s="56">
        <f>H298</f>
        <v>4876.3</v>
      </c>
      <c r="I296" s="163">
        <f t="shared" si="15"/>
        <v>40.7</v>
      </c>
    </row>
    <row r="297" spans="1:9" ht="30" customHeight="1">
      <c r="A297" s="30" t="s">
        <v>189</v>
      </c>
      <c r="B297" s="3" t="s">
        <v>263</v>
      </c>
      <c r="C297" s="3" t="s">
        <v>25</v>
      </c>
      <c r="D297" s="3" t="s">
        <v>303</v>
      </c>
      <c r="E297" s="15" t="s">
        <v>264</v>
      </c>
      <c r="F297" s="15"/>
      <c r="G297" s="56">
        <f>G298</f>
        <v>11970</v>
      </c>
      <c r="H297" s="56">
        <f>H298</f>
        <v>4876.3</v>
      </c>
      <c r="I297" s="163">
        <f t="shared" si="15"/>
        <v>40.7</v>
      </c>
    </row>
    <row r="298" spans="1:9" ht="27.75" customHeight="1">
      <c r="A298" s="74" t="s">
        <v>135</v>
      </c>
      <c r="B298" s="3" t="s">
        <v>263</v>
      </c>
      <c r="C298" s="3" t="s">
        <v>25</v>
      </c>
      <c r="D298" s="3" t="s">
        <v>303</v>
      </c>
      <c r="E298" s="15" t="s">
        <v>264</v>
      </c>
      <c r="F298" s="15" t="s">
        <v>5</v>
      </c>
      <c r="G298" s="56">
        <v>11970</v>
      </c>
      <c r="H298" s="148">
        <v>4876.3</v>
      </c>
      <c r="I298" s="163">
        <f t="shared" si="15"/>
        <v>40.7</v>
      </c>
    </row>
    <row r="299" spans="1:9" ht="17.25" customHeight="1">
      <c r="A299" s="37" t="s">
        <v>12</v>
      </c>
      <c r="B299" s="3" t="s">
        <v>263</v>
      </c>
      <c r="C299" s="3" t="s">
        <v>72</v>
      </c>
      <c r="D299" s="3"/>
      <c r="E299" s="3"/>
      <c r="F299" s="3"/>
      <c r="G299" s="56">
        <f aca="true" t="shared" si="17" ref="G299:H303">G300</f>
        <v>1069</v>
      </c>
      <c r="H299" s="56">
        <f t="shared" si="17"/>
        <v>90.9</v>
      </c>
      <c r="I299" s="163">
        <f t="shared" si="15"/>
        <v>8.5</v>
      </c>
    </row>
    <row r="300" spans="1:9" ht="18.75" customHeight="1">
      <c r="A300" s="37" t="s">
        <v>106</v>
      </c>
      <c r="B300" s="3" t="s">
        <v>263</v>
      </c>
      <c r="C300" s="3" t="s">
        <v>72</v>
      </c>
      <c r="D300" s="3" t="s">
        <v>170</v>
      </c>
      <c r="E300" s="3"/>
      <c r="F300" s="3"/>
      <c r="G300" s="56">
        <f t="shared" si="17"/>
        <v>1069</v>
      </c>
      <c r="H300" s="56">
        <f t="shared" si="17"/>
        <v>90.9</v>
      </c>
      <c r="I300" s="163">
        <f t="shared" si="15"/>
        <v>8.5</v>
      </c>
    </row>
    <row r="301" spans="1:9" ht="22.5" customHeight="1">
      <c r="A301" s="37" t="s">
        <v>106</v>
      </c>
      <c r="B301" s="3" t="s">
        <v>263</v>
      </c>
      <c r="C301" s="3" t="s">
        <v>72</v>
      </c>
      <c r="D301" s="3" t="s">
        <v>170</v>
      </c>
      <c r="E301" s="3"/>
      <c r="F301" s="3"/>
      <c r="G301" s="56">
        <f t="shared" si="17"/>
        <v>1069</v>
      </c>
      <c r="H301" s="56">
        <f t="shared" si="17"/>
        <v>90.9</v>
      </c>
      <c r="I301" s="163">
        <f t="shared" si="15"/>
        <v>8.5</v>
      </c>
    </row>
    <row r="302" spans="1:9" ht="22.5" customHeight="1">
      <c r="A302" s="37" t="s">
        <v>106</v>
      </c>
      <c r="B302" s="3" t="s">
        <v>263</v>
      </c>
      <c r="C302" s="3" t="s">
        <v>72</v>
      </c>
      <c r="D302" s="3" t="s">
        <v>170</v>
      </c>
      <c r="E302" s="3" t="s">
        <v>184</v>
      </c>
      <c r="F302" s="3"/>
      <c r="G302" s="56">
        <f t="shared" si="17"/>
        <v>1069</v>
      </c>
      <c r="H302" s="56">
        <f t="shared" si="17"/>
        <v>90.9</v>
      </c>
      <c r="I302" s="163">
        <f t="shared" si="15"/>
        <v>8.5</v>
      </c>
    </row>
    <row r="303" spans="1:9" ht="30" customHeight="1">
      <c r="A303" s="27" t="s">
        <v>166</v>
      </c>
      <c r="B303" s="3" t="s">
        <v>263</v>
      </c>
      <c r="C303" s="3" t="s">
        <v>72</v>
      </c>
      <c r="D303" s="3" t="s">
        <v>170</v>
      </c>
      <c r="E303" s="3" t="s">
        <v>180</v>
      </c>
      <c r="F303" s="3"/>
      <c r="G303" s="56">
        <f t="shared" si="17"/>
        <v>1069</v>
      </c>
      <c r="H303" s="56">
        <f t="shared" si="17"/>
        <v>90.9</v>
      </c>
      <c r="I303" s="163">
        <f t="shared" si="15"/>
        <v>8.5</v>
      </c>
    </row>
    <row r="304" spans="1:9" ht="30" customHeight="1">
      <c r="A304" s="27" t="s">
        <v>129</v>
      </c>
      <c r="B304" s="3" t="s">
        <v>263</v>
      </c>
      <c r="C304" s="3" t="s">
        <v>72</v>
      </c>
      <c r="D304" s="3" t="s">
        <v>170</v>
      </c>
      <c r="E304" s="3" t="s">
        <v>180</v>
      </c>
      <c r="F304" s="3" t="s">
        <v>130</v>
      </c>
      <c r="G304" s="56">
        <v>1069</v>
      </c>
      <c r="H304" s="148">
        <v>90.9</v>
      </c>
      <c r="I304" s="163">
        <f t="shared" si="15"/>
        <v>8.5</v>
      </c>
    </row>
    <row r="305" spans="1:9" ht="30" customHeight="1">
      <c r="A305" s="28" t="s">
        <v>288</v>
      </c>
      <c r="B305" s="4" t="s">
        <v>287</v>
      </c>
      <c r="C305" s="5"/>
      <c r="D305" s="5"/>
      <c r="E305" s="5"/>
      <c r="F305" s="5"/>
      <c r="G305" s="62">
        <f>G306+G311</f>
        <v>15503.1</v>
      </c>
      <c r="H305" s="62">
        <f>H306+H311</f>
        <v>5458.5</v>
      </c>
      <c r="I305" s="166">
        <f t="shared" si="15"/>
        <v>35.2</v>
      </c>
    </row>
    <row r="306" spans="1:9" ht="22.5" customHeight="1">
      <c r="A306" s="37" t="s">
        <v>16</v>
      </c>
      <c r="B306" s="3" t="s">
        <v>287</v>
      </c>
      <c r="C306" s="3" t="s">
        <v>41</v>
      </c>
      <c r="D306" s="3"/>
      <c r="E306" s="3"/>
      <c r="F306" s="3"/>
      <c r="G306" s="56">
        <f aca="true" t="shared" si="18" ref="G306:H309">G307</f>
        <v>6395.1</v>
      </c>
      <c r="H306" s="56">
        <f t="shared" si="18"/>
        <v>785.6</v>
      </c>
      <c r="I306" s="163">
        <f t="shared" si="15"/>
        <v>12.3</v>
      </c>
    </row>
    <row r="307" spans="1:9" ht="22.5" customHeight="1">
      <c r="A307" s="37" t="s">
        <v>19</v>
      </c>
      <c r="B307" s="3" t="s">
        <v>287</v>
      </c>
      <c r="C307" s="3" t="s">
        <v>41</v>
      </c>
      <c r="D307" s="3" t="s">
        <v>43</v>
      </c>
      <c r="E307" s="3"/>
      <c r="F307" s="3"/>
      <c r="G307" s="56">
        <f t="shared" si="18"/>
        <v>6395.1</v>
      </c>
      <c r="H307" s="56">
        <f t="shared" si="18"/>
        <v>785.6</v>
      </c>
      <c r="I307" s="163">
        <f t="shared" si="15"/>
        <v>12.3</v>
      </c>
    </row>
    <row r="308" spans="1:9" ht="24" customHeight="1">
      <c r="A308" s="37" t="s">
        <v>118</v>
      </c>
      <c r="B308" s="3" t="s">
        <v>287</v>
      </c>
      <c r="C308" s="3" t="s">
        <v>41</v>
      </c>
      <c r="D308" s="3" t="s">
        <v>43</v>
      </c>
      <c r="E308" s="3" t="s">
        <v>46</v>
      </c>
      <c r="F308" s="3"/>
      <c r="G308" s="56">
        <f t="shared" si="18"/>
        <v>6395.1</v>
      </c>
      <c r="H308" s="56">
        <f t="shared" si="18"/>
        <v>785.6</v>
      </c>
      <c r="I308" s="163">
        <f t="shared" si="15"/>
        <v>12.3</v>
      </c>
    </row>
    <row r="309" spans="1:9" ht="30" customHeight="1">
      <c r="A309" s="29" t="s">
        <v>45</v>
      </c>
      <c r="B309" s="3" t="s">
        <v>287</v>
      </c>
      <c r="C309" s="3" t="s">
        <v>41</v>
      </c>
      <c r="D309" s="3" t="s">
        <v>43</v>
      </c>
      <c r="E309" s="3" t="s">
        <v>148</v>
      </c>
      <c r="F309" s="3"/>
      <c r="G309" s="56">
        <f t="shared" si="18"/>
        <v>6395.1</v>
      </c>
      <c r="H309" s="56">
        <f t="shared" si="18"/>
        <v>785.6</v>
      </c>
      <c r="I309" s="163">
        <f t="shared" si="15"/>
        <v>12.3</v>
      </c>
    </row>
    <row r="310" spans="1:9" ht="32.25" customHeight="1">
      <c r="A310" s="37" t="s">
        <v>135</v>
      </c>
      <c r="B310" s="3" t="s">
        <v>287</v>
      </c>
      <c r="C310" s="3" t="s">
        <v>41</v>
      </c>
      <c r="D310" s="3" t="s">
        <v>43</v>
      </c>
      <c r="E310" s="3" t="s">
        <v>148</v>
      </c>
      <c r="F310" s="3" t="s">
        <v>5</v>
      </c>
      <c r="G310" s="56">
        <f>6282-86.9+200</f>
        <v>6395.1</v>
      </c>
      <c r="H310" s="56">
        <v>785.6</v>
      </c>
      <c r="I310" s="163">
        <f t="shared" si="15"/>
        <v>12.3</v>
      </c>
    </row>
    <row r="311" spans="1:9" ht="20.25" customHeight="1">
      <c r="A311" s="37" t="s">
        <v>127</v>
      </c>
      <c r="B311" s="3" t="s">
        <v>287</v>
      </c>
      <c r="C311" s="3" t="s">
        <v>294</v>
      </c>
      <c r="D311" s="3"/>
      <c r="E311" s="3"/>
      <c r="F311" s="3"/>
      <c r="G311" s="56">
        <f>G312+G315</f>
        <v>9108</v>
      </c>
      <c r="H311" s="56">
        <f>H312+H315</f>
        <v>4672.9</v>
      </c>
      <c r="I311" s="163">
        <f t="shared" si="15"/>
        <v>51.3</v>
      </c>
    </row>
    <row r="312" spans="1:9" ht="22.5" customHeight="1">
      <c r="A312" s="37" t="s">
        <v>99</v>
      </c>
      <c r="B312" s="3" t="s">
        <v>287</v>
      </c>
      <c r="C312" s="3" t="s">
        <v>294</v>
      </c>
      <c r="D312" s="3" t="s">
        <v>304</v>
      </c>
      <c r="E312" s="3" t="s">
        <v>100</v>
      </c>
      <c r="F312" s="3"/>
      <c r="G312" s="56">
        <f>G313</f>
        <v>5487</v>
      </c>
      <c r="H312" s="56">
        <f>H313</f>
        <v>3036.8</v>
      </c>
      <c r="I312" s="163">
        <f t="shared" si="15"/>
        <v>55.3</v>
      </c>
    </row>
    <row r="313" spans="1:9" ht="42.75" customHeight="1">
      <c r="A313" s="29" t="s">
        <v>318</v>
      </c>
      <c r="B313" s="3" t="s">
        <v>287</v>
      </c>
      <c r="C313" s="3" t="s">
        <v>294</v>
      </c>
      <c r="D313" s="3" t="s">
        <v>304</v>
      </c>
      <c r="E313" s="3" t="s">
        <v>165</v>
      </c>
      <c r="F313" s="3"/>
      <c r="G313" s="56">
        <f>G314</f>
        <v>5487</v>
      </c>
      <c r="H313" s="56">
        <f>H314</f>
        <v>3036.8</v>
      </c>
      <c r="I313" s="163">
        <f t="shared" si="15"/>
        <v>55.3</v>
      </c>
    </row>
    <row r="314" spans="1:9" ht="30" customHeight="1">
      <c r="A314" s="27" t="s">
        <v>129</v>
      </c>
      <c r="B314" s="3" t="s">
        <v>287</v>
      </c>
      <c r="C314" s="3" t="s">
        <v>294</v>
      </c>
      <c r="D314" s="3" t="s">
        <v>304</v>
      </c>
      <c r="E314" s="3" t="s">
        <v>316</v>
      </c>
      <c r="F314" s="3" t="s">
        <v>130</v>
      </c>
      <c r="G314" s="56">
        <f>7000-1513</f>
        <v>5487</v>
      </c>
      <c r="H314" s="148">
        <v>3036.8</v>
      </c>
      <c r="I314" s="163">
        <f t="shared" si="15"/>
        <v>55.3</v>
      </c>
    </row>
    <row r="315" spans="1:9" ht="30" customHeight="1">
      <c r="A315" s="29" t="s">
        <v>295</v>
      </c>
      <c r="B315" s="3" t="s">
        <v>287</v>
      </c>
      <c r="C315" s="3" t="s">
        <v>294</v>
      </c>
      <c r="D315" s="3" t="s">
        <v>293</v>
      </c>
      <c r="E315" s="3"/>
      <c r="F315" s="3"/>
      <c r="G315" s="56">
        <f>G316+G319</f>
        <v>3621</v>
      </c>
      <c r="H315" s="56">
        <f>H316+H319</f>
        <v>1636.1</v>
      </c>
      <c r="I315" s="163">
        <f t="shared" si="15"/>
        <v>45.2</v>
      </c>
    </row>
    <row r="316" spans="1:9" ht="30" customHeight="1">
      <c r="A316" s="27" t="s">
        <v>133</v>
      </c>
      <c r="B316" s="3" t="s">
        <v>287</v>
      </c>
      <c r="C316" s="3" t="s">
        <v>294</v>
      </c>
      <c r="D316" s="3" t="s">
        <v>293</v>
      </c>
      <c r="E316" s="3" t="s">
        <v>137</v>
      </c>
      <c r="F316" s="3"/>
      <c r="G316" s="56">
        <f>G317</f>
        <v>2006.4</v>
      </c>
      <c r="H316" s="56">
        <f>H317</f>
        <v>870.7</v>
      </c>
      <c r="I316" s="163">
        <f t="shared" si="15"/>
        <v>43.4</v>
      </c>
    </row>
    <row r="317" spans="1:9" ht="23.25" customHeight="1">
      <c r="A317" s="102" t="s">
        <v>24</v>
      </c>
      <c r="B317" s="3" t="s">
        <v>287</v>
      </c>
      <c r="C317" s="3" t="s">
        <v>294</v>
      </c>
      <c r="D317" s="3" t="s">
        <v>293</v>
      </c>
      <c r="E317" s="3" t="s">
        <v>138</v>
      </c>
      <c r="F317" s="3"/>
      <c r="G317" s="56">
        <f>G318</f>
        <v>2006.4</v>
      </c>
      <c r="H317" s="56">
        <f>H318</f>
        <v>870.7</v>
      </c>
      <c r="I317" s="163">
        <f t="shared" si="15"/>
        <v>43.4</v>
      </c>
    </row>
    <row r="318" spans="1:9" ht="30" customHeight="1">
      <c r="A318" s="27" t="s">
        <v>132</v>
      </c>
      <c r="B318" s="3" t="s">
        <v>287</v>
      </c>
      <c r="C318" s="3" t="s">
        <v>294</v>
      </c>
      <c r="D318" s="3" t="s">
        <v>293</v>
      </c>
      <c r="E318" s="3" t="s">
        <v>138</v>
      </c>
      <c r="F318" s="3" t="s">
        <v>130</v>
      </c>
      <c r="G318" s="56">
        <f>1976+30.4</f>
        <v>2006.4</v>
      </c>
      <c r="H318" s="148">
        <v>870.7</v>
      </c>
      <c r="I318" s="163">
        <f t="shared" si="15"/>
        <v>43.4</v>
      </c>
    </row>
    <row r="319" spans="1:9" ht="91.5" customHeight="1">
      <c r="A319" s="29" t="s">
        <v>92</v>
      </c>
      <c r="B319" s="3" t="s">
        <v>287</v>
      </c>
      <c r="C319" s="3" t="s">
        <v>294</v>
      </c>
      <c r="D319" s="3" t="s">
        <v>293</v>
      </c>
      <c r="E319" s="3" t="s">
        <v>51</v>
      </c>
      <c r="F319" s="3"/>
      <c r="G319" s="56">
        <f>G320</f>
        <v>1614.6</v>
      </c>
      <c r="H319" s="56">
        <f>H320</f>
        <v>765.4</v>
      </c>
      <c r="I319" s="163">
        <f t="shared" si="15"/>
        <v>47.4</v>
      </c>
    </row>
    <row r="320" spans="1:9" ht="33" customHeight="1">
      <c r="A320" s="37" t="s">
        <v>45</v>
      </c>
      <c r="B320" s="3" t="s">
        <v>287</v>
      </c>
      <c r="C320" s="3" t="s">
        <v>294</v>
      </c>
      <c r="D320" s="3" t="s">
        <v>293</v>
      </c>
      <c r="E320" s="3" t="s">
        <v>151</v>
      </c>
      <c r="F320" s="3"/>
      <c r="G320" s="56">
        <f>G321</f>
        <v>1614.6</v>
      </c>
      <c r="H320" s="56">
        <f>H321</f>
        <v>765.4</v>
      </c>
      <c r="I320" s="163">
        <f t="shared" si="15"/>
        <v>47.4</v>
      </c>
    </row>
    <row r="321" spans="1:9" ht="30.75" customHeight="1">
      <c r="A321" s="37" t="s">
        <v>152</v>
      </c>
      <c r="B321" s="3" t="s">
        <v>287</v>
      </c>
      <c r="C321" s="3" t="s">
        <v>294</v>
      </c>
      <c r="D321" s="3" t="s">
        <v>293</v>
      </c>
      <c r="E321" s="3" t="s">
        <v>151</v>
      </c>
      <c r="F321" s="3" t="s">
        <v>5</v>
      </c>
      <c r="G321" s="56">
        <f>1305+300+9.6</f>
        <v>1614.6</v>
      </c>
      <c r="H321" s="148">
        <v>765.4</v>
      </c>
      <c r="I321" s="163">
        <f t="shared" si="15"/>
        <v>47.4</v>
      </c>
    </row>
    <row r="322" spans="1:9" ht="39.75" customHeight="1">
      <c r="A322" s="28" t="s">
        <v>104</v>
      </c>
      <c r="B322" s="4" t="s">
        <v>13</v>
      </c>
      <c r="C322" s="5"/>
      <c r="D322" s="5"/>
      <c r="E322" s="5"/>
      <c r="F322" s="5"/>
      <c r="G322" s="62">
        <f>G323+G334+G339</f>
        <v>11863</v>
      </c>
      <c r="H322" s="62">
        <f>H323+H334+H339</f>
        <v>6013.6</v>
      </c>
      <c r="I322" s="166">
        <f t="shared" si="15"/>
        <v>50.7</v>
      </c>
    </row>
    <row r="323" spans="1:9" ht="36" customHeight="1">
      <c r="A323" s="29" t="s">
        <v>38</v>
      </c>
      <c r="B323" s="3" t="s">
        <v>13</v>
      </c>
      <c r="C323" s="3" t="s">
        <v>39</v>
      </c>
      <c r="D323" s="3"/>
      <c r="E323" s="3"/>
      <c r="F323" s="3"/>
      <c r="G323" s="56">
        <f>G324</f>
        <v>11395</v>
      </c>
      <c r="H323" s="56">
        <f>H324</f>
        <v>5882.4</v>
      </c>
      <c r="I323" s="163">
        <f t="shared" si="15"/>
        <v>51.6</v>
      </c>
    </row>
    <row r="324" spans="1:9" ht="48" customHeight="1">
      <c r="A324" s="32" t="s">
        <v>177</v>
      </c>
      <c r="B324" s="3" t="s">
        <v>13</v>
      </c>
      <c r="C324" s="3" t="s">
        <v>39</v>
      </c>
      <c r="D324" s="3" t="s">
        <v>40</v>
      </c>
      <c r="E324" s="3"/>
      <c r="F324" s="3"/>
      <c r="G324" s="56">
        <f>G328+G331+G325</f>
        <v>11395</v>
      </c>
      <c r="H324" s="56">
        <f>H328+H331+H325</f>
        <v>5882.4</v>
      </c>
      <c r="I324" s="163">
        <f t="shared" si="15"/>
        <v>51.6</v>
      </c>
    </row>
    <row r="325" spans="1:9" ht="22.5" customHeight="1">
      <c r="A325" s="29" t="s">
        <v>76</v>
      </c>
      <c r="B325" s="3" t="s">
        <v>13</v>
      </c>
      <c r="C325" s="3" t="s">
        <v>39</v>
      </c>
      <c r="D325" s="3" t="s">
        <v>40</v>
      </c>
      <c r="E325" s="3" t="s">
        <v>30</v>
      </c>
      <c r="F325" s="3"/>
      <c r="G325" s="56">
        <f>G326</f>
        <v>10</v>
      </c>
      <c r="H325" s="56">
        <f>H326</f>
        <v>10</v>
      </c>
      <c r="I325" s="163">
        <f aca="true" t="shared" si="19" ref="I325:I388">H325/G325*100</f>
        <v>100</v>
      </c>
    </row>
    <row r="326" spans="1:9" ht="20.25" customHeight="1">
      <c r="A326" s="29" t="s">
        <v>190</v>
      </c>
      <c r="B326" s="3" t="s">
        <v>13</v>
      </c>
      <c r="C326" s="3" t="s">
        <v>39</v>
      </c>
      <c r="D326" s="3" t="s">
        <v>40</v>
      </c>
      <c r="E326" s="3" t="s">
        <v>144</v>
      </c>
      <c r="F326" s="3"/>
      <c r="G326" s="56">
        <f>G327</f>
        <v>10</v>
      </c>
      <c r="H326" s="56">
        <f>H327</f>
        <v>10</v>
      </c>
      <c r="I326" s="163">
        <f t="shared" si="19"/>
        <v>100</v>
      </c>
    </row>
    <row r="327" spans="1:9" ht="17.25" customHeight="1">
      <c r="A327" s="29" t="s">
        <v>131</v>
      </c>
      <c r="B327" s="3" t="s">
        <v>13</v>
      </c>
      <c r="C327" s="3" t="s">
        <v>39</v>
      </c>
      <c r="D327" s="3" t="s">
        <v>40</v>
      </c>
      <c r="E327" s="3" t="s">
        <v>144</v>
      </c>
      <c r="F327" s="3" t="s">
        <v>14</v>
      </c>
      <c r="G327" s="56">
        <v>10</v>
      </c>
      <c r="H327" s="148">
        <v>10</v>
      </c>
      <c r="I327" s="163">
        <f t="shared" si="19"/>
        <v>100</v>
      </c>
    </row>
    <row r="328" spans="1:9" ht="30.75" customHeight="1">
      <c r="A328" s="37" t="s">
        <v>195</v>
      </c>
      <c r="B328" s="3" t="s">
        <v>13</v>
      </c>
      <c r="C328" s="3" t="s">
        <v>39</v>
      </c>
      <c r="D328" s="3" t="s">
        <v>40</v>
      </c>
      <c r="E328" s="3" t="s">
        <v>326</v>
      </c>
      <c r="F328" s="3"/>
      <c r="G328" s="56">
        <f>G329</f>
        <v>11185</v>
      </c>
      <c r="H328" s="56">
        <f>H329</f>
        <v>5772.6</v>
      </c>
      <c r="I328" s="163">
        <f t="shared" si="19"/>
        <v>51.6</v>
      </c>
    </row>
    <row r="329" spans="1:9" ht="30">
      <c r="A329" s="29" t="s">
        <v>189</v>
      </c>
      <c r="B329" s="3" t="s">
        <v>13</v>
      </c>
      <c r="C329" s="3" t="s">
        <v>39</v>
      </c>
      <c r="D329" s="3" t="s">
        <v>40</v>
      </c>
      <c r="E329" s="3" t="s">
        <v>327</v>
      </c>
      <c r="F329" s="3"/>
      <c r="G329" s="56">
        <f>G330</f>
        <v>11185</v>
      </c>
      <c r="H329" s="56">
        <f>H330</f>
        <v>5772.6</v>
      </c>
      <c r="I329" s="163">
        <f t="shared" si="19"/>
        <v>51.6</v>
      </c>
    </row>
    <row r="330" spans="1:9" ht="30">
      <c r="A330" s="29" t="s">
        <v>152</v>
      </c>
      <c r="B330" s="3" t="s">
        <v>13</v>
      </c>
      <c r="C330" s="3" t="s">
        <v>39</v>
      </c>
      <c r="D330" s="3" t="s">
        <v>40</v>
      </c>
      <c r="E330" s="3" t="s">
        <v>327</v>
      </c>
      <c r="F330" s="3" t="s">
        <v>5</v>
      </c>
      <c r="G330" s="56">
        <f>10756+318+11+100</f>
        <v>11185</v>
      </c>
      <c r="H330" s="148">
        <v>5772.6</v>
      </c>
      <c r="I330" s="163">
        <f t="shared" si="19"/>
        <v>51.6</v>
      </c>
    </row>
    <row r="331" spans="1:9" ht="30">
      <c r="A331" s="29" t="s">
        <v>204</v>
      </c>
      <c r="B331" s="3" t="s">
        <v>13</v>
      </c>
      <c r="C331" s="3" t="s">
        <v>39</v>
      </c>
      <c r="D331" s="3" t="s">
        <v>40</v>
      </c>
      <c r="E331" s="3" t="s">
        <v>242</v>
      </c>
      <c r="F331" s="3"/>
      <c r="G331" s="56">
        <f>G332</f>
        <v>200</v>
      </c>
      <c r="H331" s="56">
        <f>H332</f>
        <v>99.8</v>
      </c>
      <c r="I331" s="163">
        <f t="shared" si="19"/>
        <v>49.9</v>
      </c>
    </row>
    <row r="332" spans="1:9" ht="69" customHeight="1">
      <c r="A332" s="73" t="s">
        <v>274</v>
      </c>
      <c r="B332" s="3" t="s">
        <v>13</v>
      </c>
      <c r="C332" s="3" t="s">
        <v>39</v>
      </c>
      <c r="D332" s="3" t="s">
        <v>40</v>
      </c>
      <c r="E332" s="3" t="s">
        <v>175</v>
      </c>
      <c r="F332" s="3"/>
      <c r="G332" s="56">
        <f>G333</f>
        <v>200</v>
      </c>
      <c r="H332" s="56">
        <f>H333</f>
        <v>99.8</v>
      </c>
      <c r="I332" s="163">
        <f t="shared" si="19"/>
        <v>49.9</v>
      </c>
    </row>
    <row r="333" spans="1:9" ht="30">
      <c r="A333" s="27" t="s">
        <v>129</v>
      </c>
      <c r="B333" s="3" t="s">
        <v>13</v>
      </c>
      <c r="C333" s="3" t="s">
        <v>39</v>
      </c>
      <c r="D333" s="3" t="s">
        <v>40</v>
      </c>
      <c r="E333" s="3" t="s">
        <v>175</v>
      </c>
      <c r="F333" s="3" t="s">
        <v>130</v>
      </c>
      <c r="G333" s="56">
        <v>200</v>
      </c>
      <c r="H333" s="148">
        <v>99.8</v>
      </c>
      <c r="I333" s="163">
        <f t="shared" si="19"/>
        <v>49.9</v>
      </c>
    </row>
    <row r="334" spans="1:9" ht="15">
      <c r="A334" s="29" t="s">
        <v>73</v>
      </c>
      <c r="B334" s="3" t="s">
        <v>13</v>
      </c>
      <c r="C334" s="3" t="s">
        <v>36</v>
      </c>
      <c r="D334" s="3"/>
      <c r="E334" s="3"/>
      <c r="F334" s="3"/>
      <c r="G334" s="56">
        <f aca="true" t="shared" si="20" ref="G334:H337">G335</f>
        <v>300</v>
      </c>
      <c r="H334" s="56">
        <f t="shared" si="20"/>
        <v>41.3</v>
      </c>
      <c r="I334" s="163">
        <f t="shared" si="19"/>
        <v>13.8</v>
      </c>
    </row>
    <row r="335" spans="1:9" ht="15">
      <c r="A335" s="29" t="s">
        <v>200</v>
      </c>
      <c r="B335" s="3" t="s">
        <v>13</v>
      </c>
      <c r="C335" s="3" t="s">
        <v>36</v>
      </c>
      <c r="D335" s="3" t="s">
        <v>171</v>
      </c>
      <c r="E335" s="3"/>
      <c r="F335" s="3"/>
      <c r="G335" s="56">
        <f t="shared" si="20"/>
        <v>300</v>
      </c>
      <c r="H335" s="56">
        <f t="shared" si="20"/>
        <v>41.3</v>
      </c>
      <c r="I335" s="163">
        <f t="shared" si="19"/>
        <v>13.8</v>
      </c>
    </row>
    <row r="336" spans="1:9" ht="15">
      <c r="A336" s="29" t="s">
        <v>365</v>
      </c>
      <c r="B336" s="3" t="s">
        <v>13</v>
      </c>
      <c r="C336" s="3" t="s">
        <v>36</v>
      </c>
      <c r="D336" s="3" t="s">
        <v>171</v>
      </c>
      <c r="E336" s="3" t="s">
        <v>366</v>
      </c>
      <c r="F336" s="3"/>
      <c r="G336" s="56">
        <f t="shared" si="20"/>
        <v>300</v>
      </c>
      <c r="H336" s="56">
        <f t="shared" si="20"/>
        <v>41.3</v>
      </c>
      <c r="I336" s="163">
        <f t="shared" si="19"/>
        <v>13.8</v>
      </c>
    </row>
    <row r="337" spans="1:9" ht="30">
      <c r="A337" s="29" t="s">
        <v>201</v>
      </c>
      <c r="B337" s="3" t="s">
        <v>13</v>
      </c>
      <c r="C337" s="3" t="s">
        <v>36</v>
      </c>
      <c r="D337" s="3" t="s">
        <v>171</v>
      </c>
      <c r="E337" s="3" t="s">
        <v>362</v>
      </c>
      <c r="F337" s="3"/>
      <c r="G337" s="56">
        <f t="shared" si="20"/>
        <v>300</v>
      </c>
      <c r="H337" s="56">
        <f t="shared" si="20"/>
        <v>41.3</v>
      </c>
      <c r="I337" s="163">
        <f t="shared" si="19"/>
        <v>13.8</v>
      </c>
    </row>
    <row r="338" spans="1:9" ht="30">
      <c r="A338" s="27" t="s">
        <v>132</v>
      </c>
      <c r="B338" s="3" t="s">
        <v>13</v>
      </c>
      <c r="C338" s="3" t="s">
        <v>36</v>
      </c>
      <c r="D338" s="3" t="s">
        <v>171</v>
      </c>
      <c r="E338" s="3" t="s">
        <v>362</v>
      </c>
      <c r="F338" s="3" t="s">
        <v>130</v>
      </c>
      <c r="G338" s="56">
        <v>300</v>
      </c>
      <c r="H338" s="148">
        <v>41.3</v>
      </c>
      <c r="I338" s="163">
        <f t="shared" si="19"/>
        <v>13.8</v>
      </c>
    </row>
    <row r="339" spans="1:9" ht="15">
      <c r="A339" s="37" t="s">
        <v>12</v>
      </c>
      <c r="B339" s="3" t="s">
        <v>13</v>
      </c>
      <c r="C339" s="3" t="s">
        <v>72</v>
      </c>
      <c r="D339" s="3"/>
      <c r="E339" s="3"/>
      <c r="F339" s="3"/>
      <c r="G339" s="56">
        <f aca="true" t="shared" si="21" ref="G339:H341">G340</f>
        <v>168</v>
      </c>
      <c r="H339" s="56">
        <f t="shared" si="21"/>
        <v>89.9</v>
      </c>
      <c r="I339" s="163">
        <f t="shared" si="19"/>
        <v>53.5</v>
      </c>
    </row>
    <row r="340" spans="1:9" ht="15">
      <c r="A340" s="29" t="s">
        <v>106</v>
      </c>
      <c r="B340" s="3" t="s">
        <v>13</v>
      </c>
      <c r="C340" s="3" t="s">
        <v>72</v>
      </c>
      <c r="D340" s="3" t="s">
        <v>170</v>
      </c>
      <c r="E340" s="3"/>
      <c r="F340" s="3"/>
      <c r="G340" s="56">
        <f t="shared" si="21"/>
        <v>168</v>
      </c>
      <c r="H340" s="56">
        <f t="shared" si="21"/>
        <v>89.9</v>
      </c>
      <c r="I340" s="163">
        <f t="shared" si="19"/>
        <v>53.5</v>
      </c>
    </row>
    <row r="341" spans="1:9" ht="15">
      <c r="A341" s="29" t="s">
        <v>190</v>
      </c>
      <c r="B341" s="3" t="s">
        <v>13</v>
      </c>
      <c r="C341" s="3" t="s">
        <v>72</v>
      </c>
      <c r="D341" s="3" t="s">
        <v>170</v>
      </c>
      <c r="E341" s="3" t="s">
        <v>144</v>
      </c>
      <c r="F341" s="3"/>
      <c r="G341" s="56">
        <f t="shared" si="21"/>
        <v>168</v>
      </c>
      <c r="H341" s="56">
        <f t="shared" si="21"/>
        <v>89.9</v>
      </c>
      <c r="I341" s="163">
        <f t="shared" si="19"/>
        <v>53.5</v>
      </c>
    </row>
    <row r="342" spans="1:9" ht="15">
      <c r="A342" s="29" t="s">
        <v>131</v>
      </c>
      <c r="B342" s="3" t="s">
        <v>13</v>
      </c>
      <c r="C342" s="3" t="s">
        <v>72</v>
      </c>
      <c r="D342" s="3" t="s">
        <v>170</v>
      </c>
      <c r="E342" s="3" t="s">
        <v>144</v>
      </c>
      <c r="F342" s="3" t="s">
        <v>14</v>
      </c>
      <c r="G342" s="56">
        <v>168</v>
      </c>
      <c r="H342" s="148">
        <v>89.9</v>
      </c>
      <c r="I342" s="163">
        <f t="shared" si="19"/>
        <v>53.5</v>
      </c>
    </row>
    <row r="343" spans="1:9" ht="28.5">
      <c r="A343" s="28" t="s">
        <v>192</v>
      </c>
      <c r="B343" s="4" t="s">
        <v>22</v>
      </c>
      <c r="C343" s="5"/>
      <c r="D343" s="5"/>
      <c r="E343" s="5"/>
      <c r="F343" s="5"/>
      <c r="G343" s="62">
        <f>G344+G422+G445</f>
        <v>480916.3</v>
      </c>
      <c r="H343" s="62">
        <f>H344+H422+H445</f>
        <v>223661.4</v>
      </c>
      <c r="I343" s="166">
        <f t="shared" si="19"/>
        <v>46.5</v>
      </c>
    </row>
    <row r="344" spans="1:9" ht="15">
      <c r="A344" s="29" t="s">
        <v>16</v>
      </c>
      <c r="B344" s="3" t="s">
        <v>22</v>
      </c>
      <c r="C344" s="3" t="s">
        <v>41</v>
      </c>
      <c r="D344" s="3"/>
      <c r="E344" s="3"/>
      <c r="F344" s="3"/>
      <c r="G344" s="56">
        <f>G345+G356+G383+G396</f>
        <v>450749.8</v>
      </c>
      <c r="H344" s="56">
        <f>H345+H356+H383+H396</f>
        <v>211668.7</v>
      </c>
      <c r="I344" s="163">
        <f t="shared" si="19"/>
        <v>47</v>
      </c>
    </row>
    <row r="345" spans="1:9" ht="15">
      <c r="A345" s="37" t="s">
        <v>17</v>
      </c>
      <c r="B345" s="3" t="s">
        <v>22</v>
      </c>
      <c r="C345" s="3" t="s">
        <v>41</v>
      </c>
      <c r="D345" s="3" t="s">
        <v>42</v>
      </c>
      <c r="E345" s="3"/>
      <c r="F345" s="3"/>
      <c r="G345" s="56">
        <f>G346+G354</f>
        <v>142117.1</v>
      </c>
      <c r="H345" s="56">
        <f>H346+H354</f>
        <v>68089.6</v>
      </c>
      <c r="I345" s="163">
        <f t="shared" si="19"/>
        <v>47.9</v>
      </c>
    </row>
    <row r="346" spans="1:9" ht="15">
      <c r="A346" s="29" t="s">
        <v>18</v>
      </c>
      <c r="B346" s="3" t="s">
        <v>22</v>
      </c>
      <c r="C346" s="3" t="s">
        <v>41</v>
      </c>
      <c r="D346" s="3" t="s">
        <v>42</v>
      </c>
      <c r="E346" s="3" t="s">
        <v>403</v>
      </c>
      <c r="F346" s="3"/>
      <c r="G346" s="56">
        <f>G347+G349+G351</f>
        <v>141726</v>
      </c>
      <c r="H346" s="56">
        <f>H347+H349+H351</f>
        <v>67942.8</v>
      </c>
      <c r="I346" s="163">
        <f t="shared" si="19"/>
        <v>47.9</v>
      </c>
    </row>
    <row r="347" spans="1:9" ht="49.5" customHeight="1">
      <c r="A347" s="29" t="s">
        <v>507</v>
      </c>
      <c r="B347" s="3" t="s">
        <v>22</v>
      </c>
      <c r="C347" s="3" t="s">
        <v>41</v>
      </c>
      <c r="D347" s="3" t="s">
        <v>42</v>
      </c>
      <c r="E347" s="3" t="s">
        <v>506</v>
      </c>
      <c r="F347" s="3"/>
      <c r="G347" s="56">
        <f>G348</f>
        <v>2633.3</v>
      </c>
      <c r="H347" s="56">
        <f>H348</f>
        <v>1302.2</v>
      </c>
      <c r="I347" s="163">
        <f t="shared" si="19"/>
        <v>49.5</v>
      </c>
    </row>
    <row r="348" spans="1:9" ht="15">
      <c r="A348" s="68" t="s">
        <v>392</v>
      </c>
      <c r="B348" s="3" t="s">
        <v>22</v>
      </c>
      <c r="C348" s="3" t="s">
        <v>41</v>
      </c>
      <c r="D348" s="3" t="s">
        <v>42</v>
      </c>
      <c r="E348" s="3" t="s">
        <v>506</v>
      </c>
      <c r="F348" s="3" t="s">
        <v>272</v>
      </c>
      <c r="G348" s="56">
        <v>2633.3</v>
      </c>
      <c r="H348" s="148">
        <v>1302.2</v>
      </c>
      <c r="I348" s="163">
        <f t="shared" si="19"/>
        <v>49.5</v>
      </c>
    </row>
    <row r="349" spans="1:9" ht="45">
      <c r="A349" s="29" t="s">
        <v>391</v>
      </c>
      <c r="B349" s="3" t="s">
        <v>22</v>
      </c>
      <c r="C349" s="3" t="s">
        <v>41</v>
      </c>
      <c r="D349" s="3" t="s">
        <v>42</v>
      </c>
      <c r="E349" s="3" t="s">
        <v>508</v>
      </c>
      <c r="F349" s="3"/>
      <c r="G349" s="56">
        <f>G350</f>
        <v>104793.1</v>
      </c>
      <c r="H349" s="56">
        <f>H350</f>
        <v>33308.1</v>
      </c>
      <c r="I349" s="163">
        <f t="shared" si="19"/>
        <v>31.8</v>
      </c>
    </row>
    <row r="350" spans="1:9" ht="15">
      <c r="A350" s="68" t="s">
        <v>392</v>
      </c>
      <c r="B350" s="3" t="s">
        <v>22</v>
      </c>
      <c r="C350" s="3" t="s">
        <v>41</v>
      </c>
      <c r="D350" s="3" t="s">
        <v>42</v>
      </c>
      <c r="E350" s="3" t="s">
        <v>508</v>
      </c>
      <c r="F350" s="3" t="s">
        <v>272</v>
      </c>
      <c r="G350" s="56">
        <v>104793.1</v>
      </c>
      <c r="H350" s="148">
        <v>33308.1</v>
      </c>
      <c r="I350" s="163">
        <f t="shared" si="19"/>
        <v>31.8</v>
      </c>
    </row>
    <row r="351" spans="1:9" ht="30">
      <c r="A351" s="29" t="s">
        <v>111</v>
      </c>
      <c r="B351" s="3" t="s">
        <v>22</v>
      </c>
      <c r="C351" s="3" t="s">
        <v>41</v>
      </c>
      <c r="D351" s="3" t="s">
        <v>42</v>
      </c>
      <c r="E351" s="3" t="s">
        <v>136</v>
      </c>
      <c r="F351" s="3"/>
      <c r="G351" s="56">
        <f>G352</f>
        <v>34299.6</v>
      </c>
      <c r="H351" s="56">
        <f>H352</f>
        <v>33332.5</v>
      </c>
      <c r="I351" s="163">
        <f t="shared" si="19"/>
        <v>97.2</v>
      </c>
    </row>
    <row r="352" spans="1:9" ht="30">
      <c r="A352" s="29" t="s">
        <v>152</v>
      </c>
      <c r="B352" s="3" t="s">
        <v>22</v>
      </c>
      <c r="C352" s="3" t="s">
        <v>41</v>
      </c>
      <c r="D352" s="3" t="s">
        <v>42</v>
      </c>
      <c r="E352" s="3" t="s">
        <v>136</v>
      </c>
      <c r="F352" s="3" t="s">
        <v>5</v>
      </c>
      <c r="G352" s="56">
        <f>36932.9-2633.3</f>
        <v>34299.6</v>
      </c>
      <c r="H352" s="148">
        <v>33332.5</v>
      </c>
      <c r="I352" s="163">
        <f t="shared" si="19"/>
        <v>97.2</v>
      </c>
    </row>
    <row r="353" spans="1:9" ht="90" customHeight="1">
      <c r="A353" s="37" t="s">
        <v>343</v>
      </c>
      <c r="B353" s="3" t="s">
        <v>22</v>
      </c>
      <c r="C353" s="3" t="s">
        <v>41</v>
      </c>
      <c r="D353" s="3" t="s">
        <v>42</v>
      </c>
      <c r="E353" s="3" t="s">
        <v>342</v>
      </c>
      <c r="F353" s="3"/>
      <c r="G353" s="56">
        <f>G354</f>
        <v>391.1</v>
      </c>
      <c r="H353" s="56">
        <f>H354</f>
        <v>146.8</v>
      </c>
      <c r="I353" s="163">
        <f t="shared" si="19"/>
        <v>37.5</v>
      </c>
    </row>
    <row r="354" spans="1:9" ht="45">
      <c r="A354" s="55" t="s">
        <v>214</v>
      </c>
      <c r="B354" s="3" t="s">
        <v>22</v>
      </c>
      <c r="C354" s="3" t="s">
        <v>41</v>
      </c>
      <c r="D354" s="3" t="s">
        <v>42</v>
      </c>
      <c r="E354" s="3" t="s">
        <v>215</v>
      </c>
      <c r="F354" s="3" t="s">
        <v>5</v>
      </c>
      <c r="G354" s="56">
        <f>G355</f>
        <v>391.1</v>
      </c>
      <c r="H354" s="148">
        <v>146.8</v>
      </c>
      <c r="I354" s="163">
        <f t="shared" si="19"/>
        <v>37.5</v>
      </c>
    </row>
    <row r="355" spans="1:9" ht="30">
      <c r="A355" s="37" t="s">
        <v>152</v>
      </c>
      <c r="B355" s="3" t="s">
        <v>22</v>
      </c>
      <c r="C355" s="3" t="s">
        <v>41</v>
      </c>
      <c r="D355" s="3" t="s">
        <v>42</v>
      </c>
      <c r="E355" s="3" t="s">
        <v>215</v>
      </c>
      <c r="F355" s="3" t="s">
        <v>5</v>
      </c>
      <c r="G355" s="56">
        <v>391.1</v>
      </c>
      <c r="H355" s="148">
        <v>146.8</v>
      </c>
      <c r="I355" s="163">
        <f t="shared" si="19"/>
        <v>37.5</v>
      </c>
    </row>
    <row r="356" spans="1:9" ht="15.75" customHeight="1">
      <c r="A356" s="29" t="s">
        <v>19</v>
      </c>
      <c r="B356" s="3" t="s">
        <v>22</v>
      </c>
      <c r="C356" s="3" t="s">
        <v>41</v>
      </c>
      <c r="D356" s="3" t="s">
        <v>43</v>
      </c>
      <c r="E356" s="3"/>
      <c r="F356" s="3"/>
      <c r="G356" s="56">
        <f>G357+G360+G367+G377+G365</f>
        <v>259547.2</v>
      </c>
      <c r="H356" s="56">
        <f>H357+H360+H367+H377+H365</f>
        <v>124127</v>
      </c>
      <c r="I356" s="163">
        <f t="shared" si="19"/>
        <v>47.8</v>
      </c>
    </row>
    <row r="357" spans="1:9" ht="34.5" customHeight="1">
      <c r="A357" s="29" t="s">
        <v>114</v>
      </c>
      <c r="B357" s="3" t="s">
        <v>22</v>
      </c>
      <c r="C357" s="3" t="s">
        <v>41</v>
      </c>
      <c r="D357" s="3" t="s">
        <v>43</v>
      </c>
      <c r="E357" s="3" t="s">
        <v>44</v>
      </c>
      <c r="F357" s="3"/>
      <c r="G357" s="56">
        <f>G358</f>
        <v>50717.3</v>
      </c>
      <c r="H357" s="56">
        <f>H358</f>
        <v>24908.1</v>
      </c>
      <c r="I357" s="163">
        <f t="shared" si="19"/>
        <v>49.1</v>
      </c>
    </row>
    <row r="358" spans="1:9" ht="30">
      <c r="A358" s="29" t="s">
        <v>45</v>
      </c>
      <c r="B358" s="3" t="s">
        <v>22</v>
      </c>
      <c r="C358" s="3" t="s">
        <v>41</v>
      </c>
      <c r="D358" s="3" t="s">
        <v>43</v>
      </c>
      <c r="E358" s="3" t="s">
        <v>147</v>
      </c>
      <c r="F358" s="3"/>
      <c r="G358" s="56">
        <f>G359</f>
        <v>50717.3</v>
      </c>
      <c r="H358" s="56">
        <f>H359</f>
        <v>24908.1</v>
      </c>
      <c r="I358" s="163">
        <f t="shared" si="19"/>
        <v>49.1</v>
      </c>
    </row>
    <row r="359" spans="1:9" ht="30">
      <c r="A359" s="37" t="s">
        <v>135</v>
      </c>
      <c r="B359" s="3" t="s">
        <v>22</v>
      </c>
      <c r="C359" s="3" t="s">
        <v>41</v>
      </c>
      <c r="D359" s="3" t="s">
        <v>43</v>
      </c>
      <c r="E359" s="3" t="s">
        <v>147</v>
      </c>
      <c r="F359" s="3" t="s">
        <v>5</v>
      </c>
      <c r="G359" s="56">
        <f>47356+24+500+1458+1379.3</f>
        <v>50717.3</v>
      </c>
      <c r="H359" s="148">
        <v>24908.1</v>
      </c>
      <c r="I359" s="163">
        <f t="shared" si="19"/>
        <v>49.1</v>
      </c>
    </row>
    <row r="360" spans="1:9" ht="17.25" customHeight="1">
      <c r="A360" s="29" t="s">
        <v>118</v>
      </c>
      <c r="B360" s="3" t="s">
        <v>22</v>
      </c>
      <c r="C360" s="3" t="s">
        <v>41</v>
      </c>
      <c r="D360" s="3" t="s">
        <v>43</v>
      </c>
      <c r="E360" s="3" t="s">
        <v>46</v>
      </c>
      <c r="F360" s="3"/>
      <c r="G360" s="56">
        <f>G363+G361</f>
        <v>41614.9</v>
      </c>
      <c r="H360" s="56">
        <f>H363+H361</f>
        <v>22027</v>
      </c>
      <c r="I360" s="163">
        <f t="shared" si="19"/>
        <v>52.9</v>
      </c>
    </row>
    <row r="361" spans="1:9" ht="51.75" customHeight="1">
      <c r="A361" s="29" t="s">
        <v>482</v>
      </c>
      <c r="B361" s="3" t="s">
        <v>22</v>
      </c>
      <c r="C361" s="3" t="s">
        <v>41</v>
      </c>
      <c r="D361" s="3" t="s">
        <v>43</v>
      </c>
      <c r="E361" s="3" t="s">
        <v>483</v>
      </c>
      <c r="F361" s="3"/>
      <c r="G361" s="56">
        <f>G362</f>
        <v>207.7</v>
      </c>
      <c r="H361" s="56">
        <f>H362</f>
        <v>69.9</v>
      </c>
      <c r="I361" s="163">
        <f t="shared" si="19"/>
        <v>33.7</v>
      </c>
    </row>
    <row r="362" spans="1:9" ht="36" customHeight="1">
      <c r="A362" s="68" t="s">
        <v>392</v>
      </c>
      <c r="B362" s="3" t="s">
        <v>22</v>
      </c>
      <c r="C362" s="3" t="s">
        <v>41</v>
      </c>
      <c r="D362" s="3" t="s">
        <v>43</v>
      </c>
      <c r="E362" s="3" t="s">
        <v>483</v>
      </c>
      <c r="F362" s="3" t="s">
        <v>272</v>
      </c>
      <c r="G362" s="56">
        <f>207.2+0.5</f>
        <v>207.7</v>
      </c>
      <c r="H362" s="148">
        <v>69.9</v>
      </c>
      <c r="I362" s="163">
        <f t="shared" si="19"/>
        <v>33.7</v>
      </c>
    </row>
    <row r="363" spans="1:9" ht="30.75" customHeight="1">
      <c r="A363" s="29" t="s">
        <v>45</v>
      </c>
      <c r="B363" s="3" t="s">
        <v>22</v>
      </c>
      <c r="C363" s="3" t="s">
        <v>41</v>
      </c>
      <c r="D363" s="3" t="s">
        <v>43</v>
      </c>
      <c r="E363" s="3" t="s">
        <v>148</v>
      </c>
      <c r="F363" s="3"/>
      <c r="G363" s="56">
        <f>G364</f>
        <v>41407.2</v>
      </c>
      <c r="H363" s="56">
        <f>H364</f>
        <v>21957.1</v>
      </c>
      <c r="I363" s="163">
        <f t="shared" si="19"/>
        <v>53</v>
      </c>
    </row>
    <row r="364" spans="1:9" ht="30" customHeight="1">
      <c r="A364" s="29" t="s">
        <v>135</v>
      </c>
      <c r="B364" s="3" t="s">
        <v>22</v>
      </c>
      <c r="C364" s="3" t="s">
        <v>41</v>
      </c>
      <c r="D364" s="3" t="s">
        <v>43</v>
      </c>
      <c r="E364" s="3" t="s">
        <v>148</v>
      </c>
      <c r="F364" s="3" t="s">
        <v>5</v>
      </c>
      <c r="G364" s="56">
        <f>41407.7-0.5</f>
        <v>41407.2</v>
      </c>
      <c r="H364" s="148">
        <v>21957.1</v>
      </c>
      <c r="I364" s="163">
        <f t="shared" si="19"/>
        <v>53</v>
      </c>
    </row>
    <row r="365" spans="1:9" ht="75.75" customHeight="1">
      <c r="A365" s="29" t="s">
        <v>458</v>
      </c>
      <c r="B365" s="3" t="s">
        <v>22</v>
      </c>
      <c r="C365" s="3" t="s">
        <v>41</v>
      </c>
      <c r="D365" s="3" t="s">
        <v>43</v>
      </c>
      <c r="E365" s="3" t="s">
        <v>459</v>
      </c>
      <c r="F365" s="3"/>
      <c r="G365" s="56">
        <f>G366</f>
        <v>500</v>
      </c>
      <c r="H365" s="56">
        <f>H366</f>
        <v>0</v>
      </c>
      <c r="I365" s="163">
        <f t="shared" si="19"/>
        <v>0</v>
      </c>
    </row>
    <row r="366" spans="1:9" ht="30" customHeight="1">
      <c r="A366" s="37" t="s">
        <v>135</v>
      </c>
      <c r="B366" s="3" t="s">
        <v>22</v>
      </c>
      <c r="C366" s="3" t="s">
        <v>41</v>
      </c>
      <c r="D366" s="3" t="s">
        <v>43</v>
      </c>
      <c r="E366" s="3" t="s">
        <v>459</v>
      </c>
      <c r="F366" s="3" t="s">
        <v>5</v>
      </c>
      <c r="G366" s="56">
        <v>500</v>
      </c>
      <c r="H366" s="148">
        <v>0</v>
      </c>
      <c r="I366" s="163">
        <f t="shared" si="19"/>
        <v>0</v>
      </c>
    </row>
    <row r="367" spans="1:9" ht="30" customHeight="1">
      <c r="A367" s="29" t="s">
        <v>216</v>
      </c>
      <c r="B367" s="3" t="s">
        <v>22</v>
      </c>
      <c r="C367" s="3" t="s">
        <v>41</v>
      </c>
      <c r="D367" s="3" t="s">
        <v>43</v>
      </c>
      <c r="E367" s="3" t="s">
        <v>217</v>
      </c>
      <c r="F367" s="3"/>
      <c r="G367" s="56">
        <f>G368+G375</f>
        <v>164882.7</v>
      </c>
      <c r="H367" s="56">
        <f>H368+H375</f>
        <v>76230.4</v>
      </c>
      <c r="I367" s="163">
        <f t="shared" si="19"/>
        <v>46.2</v>
      </c>
    </row>
    <row r="368" spans="1:9" ht="30" customHeight="1">
      <c r="A368" s="29" t="s">
        <v>218</v>
      </c>
      <c r="B368" s="3" t="s">
        <v>22</v>
      </c>
      <c r="C368" s="3" t="s">
        <v>41</v>
      </c>
      <c r="D368" s="3" t="s">
        <v>43</v>
      </c>
      <c r="E368" s="3" t="s">
        <v>219</v>
      </c>
      <c r="F368" s="3"/>
      <c r="G368" s="56">
        <f>G369</f>
        <v>7992.7</v>
      </c>
      <c r="H368" s="56">
        <f>H369</f>
        <v>4199.5</v>
      </c>
      <c r="I368" s="163">
        <f t="shared" si="19"/>
        <v>52.5</v>
      </c>
    </row>
    <row r="369" spans="1:9" ht="29.25" customHeight="1">
      <c r="A369" s="37" t="s">
        <v>135</v>
      </c>
      <c r="B369" s="3" t="s">
        <v>22</v>
      </c>
      <c r="C369" s="3" t="s">
        <v>41</v>
      </c>
      <c r="D369" s="3" t="s">
        <v>43</v>
      </c>
      <c r="E369" s="3" t="s">
        <v>219</v>
      </c>
      <c r="F369" s="3" t="s">
        <v>5</v>
      </c>
      <c r="G369" s="56">
        <f>G371+G373</f>
        <v>7992.7</v>
      </c>
      <c r="H369" s="56">
        <f>H371+H373</f>
        <v>4199.5</v>
      </c>
      <c r="I369" s="163">
        <f t="shared" si="19"/>
        <v>52.5</v>
      </c>
    </row>
    <row r="370" spans="1:9" ht="30" customHeight="1" hidden="1">
      <c r="A370" s="29" t="s">
        <v>220</v>
      </c>
      <c r="B370" s="3" t="s">
        <v>22</v>
      </c>
      <c r="C370" s="3" t="s">
        <v>41</v>
      </c>
      <c r="D370" s="3" t="s">
        <v>43</v>
      </c>
      <c r="E370" s="3" t="s">
        <v>221</v>
      </c>
      <c r="F370" s="3" t="s">
        <v>5</v>
      </c>
      <c r="G370" s="56"/>
      <c r="H370" s="148"/>
      <c r="I370" s="163" t="e">
        <f t="shared" si="19"/>
        <v>#DIV/0!</v>
      </c>
    </row>
    <row r="371" spans="1:9" ht="47.25" customHeight="1">
      <c r="A371" s="29" t="s">
        <v>275</v>
      </c>
      <c r="B371" s="3" t="s">
        <v>22</v>
      </c>
      <c r="C371" s="3" t="s">
        <v>41</v>
      </c>
      <c r="D371" s="3" t="s">
        <v>43</v>
      </c>
      <c r="E371" s="3" t="s">
        <v>221</v>
      </c>
      <c r="F371" s="3"/>
      <c r="G371" s="56">
        <f>G372</f>
        <v>6926.2</v>
      </c>
      <c r="H371" s="56">
        <f>H372</f>
        <v>3426.6</v>
      </c>
      <c r="I371" s="163">
        <f t="shared" si="19"/>
        <v>49.5</v>
      </c>
    </row>
    <row r="372" spans="1:9" ht="29.25" customHeight="1">
      <c r="A372" s="37" t="s">
        <v>135</v>
      </c>
      <c r="B372" s="3" t="s">
        <v>22</v>
      </c>
      <c r="C372" s="3" t="s">
        <v>41</v>
      </c>
      <c r="D372" s="3" t="s">
        <v>43</v>
      </c>
      <c r="E372" s="3" t="s">
        <v>221</v>
      </c>
      <c r="F372" s="3" t="s">
        <v>5</v>
      </c>
      <c r="G372" s="56">
        <v>6926.2</v>
      </c>
      <c r="H372" s="148">
        <v>3426.6</v>
      </c>
      <c r="I372" s="163">
        <f t="shared" si="19"/>
        <v>49.5</v>
      </c>
    </row>
    <row r="373" spans="1:9" ht="50.25" customHeight="1">
      <c r="A373" s="29" t="s">
        <v>276</v>
      </c>
      <c r="B373" s="3" t="s">
        <v>22</v>
      </c>
      <c r="C373" s="3" t="s">
        <v>41</v>
      </c>
      <c r="D373" s="3" t="s">
        <v>43</v>
      </c>
      <c r="E373" s="3" t="s">
        <v>222</v>
      </c>
      <c r="F373" s="3"/>
      <c r="G373" s="56">
        <f>G374</f>
        <v>1066.5</v>
      </c>
      <c r="H373" s="56">
        <f>H374</f>
        <v>772.9</v>
      </c>
      <c r="I373" s="163">
        <f t="shared" si="19"/>
        <v>72.5</v>
      </c>
    </row>
    <row r="374" spans="1:9" ht="32.25" customHeight="1">
      <c r="A374" s="37" t="s">
        <v>135</v>
      </c>
      <c r="B374" s="3" t="s">
        <v>22</v>
      </c>
      <c r="C374" s="3" t="s">
        <v>41</v>
      </c>
      <c r="D374" s="3" t="s">
        <v>43</v>
      </c>
      <c r="E374" s="3" t="s">
        <v>222</v>
      </c>
      <c r="F374" s="3" t="s">
        <v>5</v>
      </c>
      <c r="G374" s="56">
        <v>1066.5</v>
      </c>
      <c r="H374" s="148">
        <v>772.9</v>
      </c>
      <c r="I374" s="163">
        <f t="shared" si="19"/>
        <v>72.5</v>
      </c>
    </row>
    <row r="375" spans="1:9" ht="53.25" customHeight="1">
      <c r="A375" s="29" t="s">
        <v>223</v>
      </c>
      <c r="B375" s="3" t="s">
        <v>22</v>
      </c>
      <c r="C375" s="3" t="s">
        <v>41</v>
      </c>
      <c r="D375" s="3" t="s">
        <v>43</v>
      </c>
      <c r="E375" s="3" t="s">
        <v>367</v>
      </c>
      <c r="F375" s="3"/>
      <c r="G375" s="56">
        <f>G376</f>
        <v>156890</v>
      </c>
      <c r="H375" s="56">
        <f>H376</f>
        <v>72030.9</v>
      </c>
      <c r="I375" s="163">
        <f t="shared" si="19"/>
        <v>45.9</v>
      </c>
    </row>
    <row r="376" spans="1:9" ht="32.25" customHeight="1">
      <c r="A376" s="37" t="s">
        <v>135</v>
      </c>
      <c r="B376" s="3" t="s">
        <v>22</v>
      </c>
      <c r="C376" s="3" t="s">
        <v>41</v>
      </c>
      <c r="D376" s="3" t="s">
        <v>43</v>
      </c>
      <c r="E376" s="3" t="s">
        <v>367</v>
      </c>
      <c r="F376" s="3" t="s">
        <v>5</v>
      </c>
      <c r="G376" s="56">
        <f>151313.5+5576.5</f>
        <v>156890</v>
      </c>
      <c r="H376" s="148">
        <v>72030.9</v>
      </c>
      <c r="I376" s="163">
        <f t="shared" si="19"/>
        <v>45.9</v>
      </c>
    </row>
    <row r="377" spans="1:9" ht="24.75" customHeight="1">
      <c r="A377" s="37" t="s">
        <v>442</v>
      </c>
      <c r="B377" s="3" t="s">
        <v>22</v>
      </c>
      <c r="C377" s="3" t="s">
        <v>41</v>
      </c>
      <c r="D377" s="3" t="s">
        <v>43</v>
      </c>
      <c r="E377" s="3" t="s">
        <v>443</v>
      </c>
      <c r="F377" s="3"/>
      <c r="G377" s="56">
        <f>G378</f>
        <v>1832.3</v>
      </c>
      <c r="H377" s="56">
        <f>H378</f>
        <v>961.5</v>
      </c>
      <c r="I377" s="163">
        <f t="shared" si="19"/>
        <v>52.5</v>
      </c>
    </row>
    <row r="378" spans="1:9" ht="44.25" customHeight="1">
      <c r="A378" s="37" t="s">
        <v>444</v>
      </c>
      <c r="B378" s="3" t="s">
        <v>22</v>
      </c>
      <c r="C378" s="3" t="s">
        <v>41</v>
      </c>
      <c r="D378" s="3" t="s">
        <v>43</v>
      </c>
      <c r="E378" s="3" t="s">
        <v>445</v>
      </c>
      <c r="F378" s="3"/>
      <c r="G378" s="56">
        <f>G381+G379</f>
        <v>1832.3</v>
      </c>
      <c r="H378" s="56">
        <f>H381+H379</f>
        <v>961.5</v>
      </c>
      <c r="I378" s="163">
        <f t="shared" si="19"/>
        <v>52.5</v>
      </c>
    </row>
    <row r="379" spans="1:9" ht="34.5" customHeight="1">
      <c r="A379" s="124" t="s">
        <v>456</v>
      </c>
      <c r="B379" s="3" t="s">
        <v>22</v>
      </c>
      <c r="C379" s="3" t="s">
        <v>41</v>
      </c>
      <c r="D379" s="3" t="s">
        <v>43</v>
      </c>
      <c r="E379" s="3" t="s">
        <v>455</v>
      </c>
      <c r="F379" s="3"/>
      <c r="G379" s="56">
        <f>G380</f>
        <v>649</v>
      </c>
      <c r="H379" s="56">
        <f>H380</f>
        <v>627.4</v>
      </c>
      <c r="I379" s="163">
        <f t="shared" si="19"/>
        <v>96.7</v>
      </c>
    </row>
    <row r="380" spans="1:9" ht="44.25" customHeight="1">
      <c r="A380" s="27" t="s">
        <v>132</v>
      </c>
      <c r="B380" s="3" t="s">
        <v>22</v>
      </c>
      <c r="C380" s="3" t="s">
        <v>41</v>
      </c>
      <c r="D380" s="3" t="s">
        <v>43</v>
      </c>
      <c r="E380" s="3" t="s">
        <v>455</v>
      </c>
      <c r="F380" s="3" t="s">
        <v>130</v>
      </c>
      <c r="G380" s="56">
        <v>649</v>
      </c>
      <c r="H380" s="149">
        <v>627.4</v>
      </c>
      <c r="I380" s="163">
        <f t="shared" si="19"/>
        <v>96.7</v>
      </c>
    </row>
    <row r="381" spans="1:9" ht="46.5" customHeight="1">
      <c r="A381" s="124" t="s">
        <v>440</v>
      </c>
      <c r="B381" s="3" t="s">
        <v>22</v>
      </c>
      <c r="C381" s="3" t="s">
        <v>41</v>
      </c>
      <c r="D381" s="3" t="s">
        <v>43</v>
      </c>
      <c r="E381" s="3" t="s">
        <v>441</v>
      </c>
      <c r="F381" s="3"/>
      <c r="G381" s="56">
        <f>G382</f>
        <v>1183.3</v>
      </c>
      <c r="H381" s="56">
        <f>H382</f>
        <v>334.1</v>
      </c>
      <c r="I381" s="163">
        <f t="shared" si="19"/>
        <v>28.2</v>
      </c>
    </row>
    <row r="382" spans="1:9" ht="32.25" customHeight="1">
      <c r="A382" s="27" t="s">
        <v>132</v>
      </c>
      <c r="B382" s="3" t="s">
        <v>22</v>
      </c>
      <c r="C382" s="3" t="s">
        <v>41</v>
      </c>
      <c r="D382" s="3" t="s">
        <v>43</v>
      </c>
      <c r="E382" s="3" t="s">
        <v>441</v>
      </c>
      <c r="F382" s="3" t="s">
        <v>130</v>
      </c>
      <c r="G382" s="56">
        <v>1183.3</v>
      </c>
      <c r="H382" s="148">
        <v>334.1</v>
      </c>
      <c r="I382" s="163">
        <f t="shared" si="19"/>
        <v>28.2</v>
      </c>
    </row>
    <row r="383" spans="1:9" ht="17.25" customHeight="1">
      <c r="A383" s="29" t="s">
        <v>47</v>
      </c>
      <c r="B383" s="3" t="s">
        <v>22</v>
      </c>
      <c r="C383" s="3" t="s">
        <v>41</v>
      </c>
      <c r="D383" s="3" t="s">
        <v>48</v>
      </c>
      <c r="E383" s="3"/>
      <c r="F383" s="3"/>
      <c r="G383" s="56">
        <f>G384+G386+G389</f>
        <v>14714</v>
      </c>
      <c r="H383" s="56">
        <f>H384+H386+H389</f>
        <v>5366</v>
      </c>
      <c r="I383" s="163">
        <f t="shared" si="19"/>
        <v>36.5</v>
      </c>
    </row>
    <row r="384" spans="1:9" ht="17.25" customHeight="1">
      <c r="A384" s="27" t="s">
        <v>390</v>
      </c>
      <c r="B384" s="3" t="s">
        <v>22</v>
      </c>
      <c r="C384" s="3" t="s">
        <v>41</v>
      </c>
      <c r="D384" s="3" t="s">
        <v>48</v>
      </c>
      <c r="E384" s="3" t="s">
        <v>369</v>
      </c>
      <c r="F384" s="87"/>
      <c r="G384" s="56">
        <f>G385</f>
        <v>1124</v>
      </c>
      <c r="H384" s="56">
        <f>H385</f>
        <v>183.5</v>
      </c>
      <c r="I384" s="163">
        <f t="shared" si="19"/>
        <v>16.3</v>
      </c>
    </row>
    <row r="385" spans="1:9" ht="31.5" customHeight="1">
      <c r="A385" s="27" t="s">
        <v>132</v>
      </c>
      <c r="B385" s="3" t="s">
        <v>22</v>
      </c>
      <c r="C385" s="3" t="s">
        <v>41</v>
      </c>
      <c r="D385" s="3" t="s">
        <v>48</v>
      </c>
      <c r="E385" s="3" t="s">
        <v>369</v>
      </c>
      <c r="F385" s="87" t="s">
        <v>130</v>
      </c>
      <c r="G385" s="56">
        <v>1124</v>
      </c>
      <c r="H385" s="148">
        <v>183.5</v>
      </c>
      <c r="I385" s="163">
        <f t="shared" si="19"/>
        <v>16.3</v>
      </c>
    </row>
    <row r="386" spans="1:9" ht="32.25" customHeight="1">
      <c r="A386" s="29" t="s">
        <v>101</v>
      </c>
      <c r="B386" s="3" t="s">
        <v>22</v>
      </c>
      <c r="C386" s="3" t="s">
        <v>41</v>
      </c>
      <c r="D386" s="3" t="s">
        <v>48</v>
      </c>
      <c r="E386" s="3" t="s">
        <v>149</v>
      </c>
      <c r="F386" s="3"/>
      <c r="G386" s="56">
        <f>G387</f>
        <v>3297</v>
      </c>
      <c r="H386" s="56">
        <f>H387</f>
        <v>682.3</v>
      </c>
      <c r="I386" s="163">
        <f t="shared" si="19"/>
        <v>20.7</v>
      </c>
    </row>
    <row r="387" spans="1:9" ht="33" customHeight="1">
      <c r="A387" s="29" t="s">
        <v>45</v>
      </c>
      <c r="B387" s="3" t="s">
        <v>22</v>
      </c>
      <c r="C387" s="3" t="s">
        <v>41</v>
      </c>
      <c r="D387" s="3" t="s">
        <v>48</v>
      </c>
      <c r="E387" s="3" t="s">
        <v>150</v>
      </c>
      <c r="F387" s="3"/>
      <c r="G387" s="56">
        <f>G388</f>
        <v>3297</v>
      </c>
      <c r="H387" s="56">
        <f>H388</f>
        <v>682.3</v>
      </c>
      <c r="I387" s="163">
        <f t="shared" si="19"/>
        <v>20.7</v>
      </c>
    </row>
    <row r="388" spans="1:9" ht="30.75" customHeight="1">
      <c r="A388" s="37" t="s">
        <v>135</v>
      </c>
      <c r="B388" s="3" t="s">
        <v>22</v>
      </c>
      <c r="C388" s="3" t="s">
        <v>41</v>
      </c>
      <c r="D388" s="3" t="s">
        <v>48</v>
      </c>
      <c r="E388" s="3" t="s">
        <v>150</v>
      </c>
      <c r="F388" s="3" t="s">
        <v>5</v>
      </c>
      <c r="G388" s="56">
        <f>3261+36</f>
        <v>3297</v>
      </c>
      <c r="H388" s="148">
        <v>682.3</v>
      </c>
      <c r="I388" s="163">
        <f t="shared" si="19"/>
        <v>20.7</v>
      </c>
    </row>
    <row r="389" spans="1:9" ht="46.5" customHeight="1">
      <c r="A389" s="37" t="s">
        <v>282</v>
      </c>
      <c r="B389" s="3" t="s">
        <v>22</v>
      </c>
      <c r="C389" s="3" t="s">
        <v>41</v>
      </c>
      <c r="D389" s="3" t="s">
        <v>48</v>
      </c>
      <c r="E389" s="3" t="s">
        <v>281</v>
      </c>
      <c r="F389" s="3"/>
      <c r="G389" s="56">
        <f>G390+G392+G394</f>
        <v>10293</v>
      </c>
      <c r="H389" s="56">
        <f>H390+H392+H394</f>
        <v>4500.2</v>
      </c>
      <c r="I389" s="163">
        <f aca="true" t="shared" si="22" ref="I389:I452">H389/G389*100</f>
        <v>43.7</v>
      </c>
    </row>
    <row r="390" spans="1:9" ht="48" customHeight="1">
      <c r="A390" s="29" t="s">
        <v>438</v>
      </c>
      <c r="B390" s="3" t="s">
        <v>22</v>
      </c>
      <c r="C390" s="3" t="s">
        <v>41</v>
      </c>
      <c r="D390" s="3" t="s">
        <v>48</v>
      </c>
      <c r="E390" s="3" t="s">
        <v>439</v>
      </c>
      <c r="F390" s="3"/>
      <c r="G390" s="56">
        <f>G391</f>
        <v>1500</v>
      </c>
      <c r="H390" s="56">
        <f>H391</f>
        <v>1056.4</v>
      </c>
      <c r="I390" s="163">
        <f t="shared" si="22"/>
        <v>70.4</v>
      </c>
    </row>
    <row r="391" spans="1:9" ht="42.75" customHeight="1">
      <c r="A391" s="27" t="s">
        <v>132</v>
      </c>
      <c r="B391" s="3" t="s">
        <v>22</v>
      </c>
      <c r="C391" s="3" t="s">
        <v>41</v>
      </c>
      <c r="D391" s="3" t="s">
        <v>48</v>
      </c>
      <c r="E391" s="3" t="s">
        <v>439</v>
      </c>
      <c r="F391" s="3" t="s">
        <v>130</v>
      </c>
      <c r="G391" s="56">
        <v>1500</v>
      </c>
      <c r="H391" s="148">
        <v>1056.4</v>
      </c>
      <c r="I391" s="163">
        <f t="shared" si="22"/>
        <v>70.4</v>
      </c>
    </row>
    <row r="392" spans="1:9" ht="85.5" customHeight="1">
      <c r="A392" s="29" t="s">
        <v>436</v>
      </c>
      <c r="B392" s="3" t="s">
        <v>22</v>
      </c>
      <c r="C392" s="3" t="s">
        <v>41</v>
      </c>
      <c r="D392" s="3" t="s">
        <v>48</v>
      </c>
      <c r="E392" s="3" t="s">
        <v>437</v>
      </c>
      <c r="F392" s="3"/>
      <c r="G392" s="56">
        <f>G393</f>
        <v>7877</v>
      </c>
      <c r="H392" s="56">
        <f>H393</f>
        <v>3443.8</v>
      </c>
      <c r="I392" s="163">
        <f t="shared" si="22"/>
        <v>43.7</v>
      </c>
    </row>
    <row r="393" spans="1:9" ht="36.75" customHeight="1">
      <c r="A393" s="27" t="s">
        <v>132</v>
      </c>
      <c r="B393" s="3" t="s">
        <v>22</v>
      </c>
      <c r="C393" s="3" t="s">
        <v>41</v>
      </c>
      <c r="D393" s="3" t="s">
        <v>48</v>
      </c>
      <c r="E393" s="3" t="s">
        <v>437</v>
      </c>
      <c r="F393" s="3" t="s">
        <v>130</v>
      </c>
      <c r="G393" s="56">
        <v>7877</v>
      </c>
      <c r="H393" s="148">
        <v>3443.8</v>
      </c>
      <c r="I393" s="163">
        <f t="shared" si="22"/>
        <v>43.7</v>
      </c>
    </row>
    <row r="394" spans="1:9" ht="78.75" customHeight="1">
      <c r="A394" s="29" t="s">
        <v>284</v>
      </c>
      <c r="B394" s="3" t="s">
        <v>22</v>
      </c>
      <c r="C394" s="3" t="s">
        <v>41</v>
      </c>
      <c r="D394" s="3" t="s">
        <v>48</v>
      </c>
      <c r="E394" s="3" t="s">
        <v>283</v>
      </c>
      <c r="F394" s="3"/>
      <c r="G394" s="56">
        <f>G395</f>
        <v>916</v>
      </c>
      <c r="H394" s="56">
        <f>H395</f>
        <v>0</v>
      </c>
      <c r="I394" s="163">
        <f t="shared" si="22"/>
        <v>0</v>
      </c>
    </row>
    <row r="395" spans="1:9" ht="36" customHeight="1">
      <c r="A395" s="27" t="s">
        <v>132</v>
      </c>
      <c r="B395" s="3" t="s">
        <v>22</v>
      </c>
      <c r="C395" s="3" t="s">
        <v>41</v>
      </c>
      <c r="D395" s="3" t="s">
        <v>48</v>
      </c>
      <c r="E395" s="3" t="s">
        <v>283</v>
      </c>
      <c r="F395" s="3" t="s">
        <v>130</v>
      </c>
      <c r="G395" s="56">
        <v>916</v>
      </c>
      <c r="H395" s="148">
        <v>0</v>
      </c>
      <c r="I395" s="163">
        <f t="shared" si="22"/>
        <v>0</v>
      </c>
    </row>
    <row r="396" spans="1:9" ht="15">
      <c r="A396" s="29" t="s">
        <v>49</v>
      </c>
      <c r="B396" s="3" t="s">
        <v>22</v>
      </c>
      <c r="C396" s="3" t="s">
        <v>41</v>
      </c>
      <c r="D396" s="3" t="s">
        <v>50</v>
      </c>
      <c r="E396" s="3"/>
      <c r="F396" s="3"/>
      <c r="G396" s="56">
        <f>G397+G400+G405+G407</f>
        <v>34371.5</v>
      </c>
      <c r="H396" s="56">
        <f>H397+H400+H405+H407</f>
        <v>14086.1</v>
      </c>
      <c r="I396" s="163">
        <f t="shared" si="22"/>
        <v>41</v>
      </c>
    </row>
    <row r="397" spans="1:9" ht="71.25" customHeight="1">
      <c r="A397" s="27" t="s">
        <v>133</v>
      </c>
      <c r="B397" s="3" t="s">
        <v>22</v>
      </c>
      <c r="C397" s="3" t="s">
        <v>41</v>
      </c>
      <c r="D397" s="3" t="s">
        <v>50</v>
      </c>
      <c r="E397" s="3" t="s">
        <v>138</v>
      </c>
      <c r="F397" s="3"/>
      <c r="G397" s="56">
        <f>G398</f>
        <v>5688.9</v>
      </c>
      <c r="H397" s="56">
        <f>H398</f>
        <v>2500.4</v>
      </c>
      <c r="I397" s="163">
        <f t="shared" si="22"/>
        <v>44</v>
      </c>
    </row>
    <row r="398" spans="1:9" ht="15">
      <c r="A398" s="27" t="s">
        <v>24</v>
      </c>
      <c r="B398" s="3" t="s">
        <v>22</v>
      </c>
      <c r="C398" s="3" t="s">
        <v>41</v>
      </c>
      <c r="D398" s="3" t="s">
        <v>50</v>
      </c>
      <c r="E398" s="3" t="s">
        <v>138</v>
      </c>
      <c r="F398" s="3"/>
      <c r="G398" s="56">
        <f>G399</f>
        <v>5688.9</v>
      </c>
      <c r="H398" s="56">
        <f>H399</f>
        <v>2500.4</v>
      </c>
      <c r="I398" s="163">
        <f t="shared" si="22"/>
        <v>44</v>
      </c>
    </row>
    <row r="399" spans="1:9" ht="30">
      <c r="A399" s="27" t="s">
        <v>132</v>
      </c>
      <c r="B399" s="3" t="s">
        <v>22</v>
      </c>
      <c r="C399" s="3" t="s">
        <v>41</v>
      </c>
      <c r="D399" s="3" t="s">
        <v>50</v>
      </c>
      <c r="E399" s="3" t="s">
        <v>138</v>
      </c>
      <c r="F399" s="3" t="s">
        <v>130</v>
      </c>
      <c r="G399" s="56">
        <f>5646+42.9</f>
        <v>5688.9</v>
      </c>
      <c r="H399" s="148">
        <v>2500.4</v>
      </c>
      <c r="I399" s="163">
        <f t="shared" si="22"/>
        <v>44</v>
      </c>
    </row>
    <row r="400" spans="1:9" ht="94.5" customHeight="1">
      <c r="A400" s="29" t="s">
        <v>92</v>
      </c>
      <c r="B400" s="3" t="s">
        <v>22</v>
      </c>
      <c r="C400" s="3" t="s">
        <v>41</v>
      </c>
      <c r="D400" s="3" t="s">
        <v>50</v>
      </c>
      <c r="E400" s="3" t="s">
        <v>51</v>
      </c>
      <c r="F400" s="3"/>
      <c r="G400" s="56">
        <f>G401</f>
        <v>17471.1</v>
      </c>
      <c r="H400" s="56">
        <f>H401</f>
        <v>8652.2</v>
      </c>
      <c r="I400" s="163">
        <f t="shared" si="22"/>
        <v>49.5</v>
      </c>
    </row>
    <row r="401" spans="1:9" ht="30.75" customHeight="1">
      <c r="A401" s="37" t="s">
        <v>45</v>
      </c>
      <c r="B401" s="3" t="s">
        <v>22</v>
      </c>
      <c r="C401" s="3" t="s">
        <v>41</v>
      </c>
      <c r="D401" s="3" t="s">
        <v>50</v>
      </c>
      <c r="E401" s="3" t="s">
        <v>151</v>
      </c>
      <c r="F401" s="3"/>
      <c r="G401" s="56">
        <f>G402</f>
        <v>17471.1</v>
      </c>
      <c r="H401" s="56">
        <f>H402</f>
        <v>8652.2</v>
      </c>
      <c r="I401" s="163">
        <f t="shared" si="22"/>
        <v>49.5</v>
      </c>
    </row>
    <row r="402" spans="1:9" ht="29.25" customHeight="1">
      <c r="A402" s="37" t="s">
        <v>152</v>
      </c>
      <c r="B402" s="3" t="s">
        <v>22</v>
      </c>
      <c r="C402" s="3" t="s">
        <v>41</v>
      </c>
      <c r="D402" s="3" t="s">
        <v>50</v>
      </c>
      <c r="E402" s="3" t="s">
        <v>151</v>
      </c>
      <c r="F402" s="3" t="s">
        <v>5</v>
      </c>
      <c r="G402" s="56">
        <f>17514-42.9</f>
        <v>17471.1</v>
      </c>
      <c r="H402" s="148">
        <v>8652.2</v>
      </c>
      <c r="I402" s="163">
        <f t="shared" si="22"/>
        <v>49.5</v>
      </c>
    </row>
    <row r="403" spans="1:9" ht="95.25" customHeight="1">
      <c r="A403" s="37" t="s">
        <v>343</v>
      </c>
      <c r="B403" s="3" t="s">
        <v>22</v>
      </c>
      <c r="C403" s="3" t="s">
        <v>41</v>
      </c>
      <c r="D403" s="3" t="s">
        <v>50</v>
      </c>
      <c r="E403" s="3" t="s">
        <v>342</v>
      </c>
      <c r="F403" s="3"/>
      <c r="G403" s="56">
        <f aca="true" t="shared" si="23" ref="G403:H405">G404</f>
        <v>1725.8</v>
      </c>
      <c r="H403" s="56">
        <f t="shared" si="23"/>
        <v>790.1</v>
      </c>
      <c r="I403" s="163">
        <f t="shared" si="22"/>
        <v>45.8</v>
      </c>
    </row>
    <row r="404" spans="1:9" ht="30.75" customHeight="1">
      <c r="A404" s="102" t="s">
        <v>237</v>
      </c>
      <c r="B404" s="3" t="s">
        <v>22</v>
      </c>
      <c r="C404" s="3" t="s">
        <v>41</v>
      </c>
      <c r="D404" s="3" t="s">
        <v>50</v>
      </c>
      <c r="E404" s="3" t="s">
        <v>229</v>
      </c>
      <c r="F404" s="3"/>
      <c r="G404" s="56">
        <f t="shared" si="23"/>
        <v>1725.8</v>
      </c>
      <c r="H404" s="56">
        <f t="shared" si="23"/>
        <v>790.1</v>
      </c>
      <c r="I404" s="163">
        <f t="shared" si="22"/>
        <v>45.8</v>
      </c>
    </row>
    <row r="405" spans="1:9" ht="46.5" customHeight="1">
      <c r="A405" s="102" t="s">
        <v>235</v>
      </c>
      <c r="B405" s="3" t="s">
        <v>22</v>
      </c>
      <c r="C405" s="3" t="s">
        <v>41</v>
      </c>
      <c r="D405" s="3" t="s">
        <v>50</v>
      </c>
      <c r="E405" s="3" t="s">
        <v>236</v>
      </c>
      <c r="F405" s="3"/>
      <c r="G405" s="56">
        <f t="shared" si="23"/>
        <v>1725.8</v>
      </c>
      <c r="H405" s="56">
        <f t="shared" si="23"/>
        <v>790.1</v>
      </c>
      <c r="I405" s="163">
        <f t="shared" si="22"/>
        <v>45.8</v>
      </c>
    </row>
    <row r="406" spans="1:9" ht="30.75" customHeight="1">
      <c r="A406" s="102" t="s">
        <v>132</v>
      </c>
      <c r="B406" s="3" t="s">
        <v>22</v>
      </c>
      <c r="C406" s="3" t="s">
        <v>41</v>
      </c>
      <c r="D406" s="3" t="s">
        <v>50</v>
      </c>
      <c r="E406" s="3" t="s">
        <v>236</v>
      </c>
      <c r="F406" s="3" t="s">
        <v>130</v>
      </c>
      <c r="G406" s="56">
        <f>1695.8+30</f>
        <v>1725.8</v>
      </c>
      <c r="H406" s="148">
        <v>790.1</v>
      </c>
      <c r="I406" s="163">
        <f t="shared" si="22"/>
        <v>45.8</v>
      </c>
    </row>
    <row r="407" spans="1:9" ht="37.5" customHeight="1">
      <c r="A407" s="37" t="s">
        <v>204</v>
      </c>
      <c r="B407" s="3" t="s">
        <v>22</v>
      </c>
      <c r="C407" s="3" t="s">
        <v>41</v>
      </c>
      <c r="D407" s="3" t="s">
        <v>50</v>
      </c>
      <c r="E407" s="3" t="s">
        <v>100</v>
      </c>
      <c r="F407" s="3"/>
      <c r="G407" s="56">
        <f>G410+G409</f>
        <v>9485.7</v>
      </c>
      <c r="H407" s="56">
        <f>H410+H409</f>
        <v>2143.4</v>
      </c>
      <c r="I407" s="163">
        <f t="shared" si="22"/>
        <v>22.6</v>
      </c>
    </row>
    <row r="408" spans="1:9" ht="61.5" customHeight="1">
      <c r="A408" s="124" t="s">
        <v>291</v>
      </c>
      <c r="B408" s="3" t="s">
        <v>22</v>
      </c>
      <c r="C408" s="3" t="s">
        <v>41</v>
      </c>
      <c r="D408" s="3" t="s">
        <v>50</v>
      </c>
      <c r="E408" s="17" t="s">
        <v>164</v>
      </c>
      <c r="F408" s="3"/>
      <c r="G408" s="56">
        <f>G409</f>
        <v>1647.7</v>
      </c>
      <c r="H408" s="56">
        <f>H409</f>
        <v>0</v>
      </c>
      <c r="I408" s="163">
        <f t="shared" si="22"/>
        <v>0</v>
      </c>
    </row>
    <row r="409" spans="1:9" ht="37.5" customHeight="1">
      <c r="A409" s="32" t="s">
        <v>132</v>
      </c>
      <c r="B409" s="3" t="s">
        <v>22</v>
      </c>
      <c r="C409" s="3" t="s">
        <v>41</v>
      </c>
      <c r="D409" s="3" t="s">
        <v>50</v>
      </c>
      <c r="E409" s="17" t="s">
        <v>164</v>
      </c>
      <c r="F409" s="3" t="s">
        <v>130</v>
      </c>
      <c r="G409" s="56">
        <v>1647.7</v>
      </c>
      <c r="H409" s="148">
        <v>0</v>
      </c>
      <c r="I409" s="163">
        <f t="shared" si="22"/>
        <v>0</v>
      </c>
    </row>
    <row r="410" spans="1:9" ht="30" customHeight="1">
      <c r="A410" s="37" t="s">
        <v>344</v>
      </c>
      <c r="B410" s="3" t="s">
        <v>22</v>
      </c>
      <c r="C410" s="3" t="s">
        <v>41</v>
      </c>
      <c r="D410" s="3" t="s">
        <v>50</v>
      </c>
      <c r="E410" s="3" t="s">
        <v>243</v>
      </c>
      <c r="F410" s="3"/>
      <c r="G410" s="56">
        <f>G411</f>
        <v>7838</v>
      </c>
      <c r="H410" s="56">
        <f>H411</f>
        <v>2143.4</v>
      </c>
      <c r="I410" s="163">
        <f t="shared" si="22"/>
        <v>27.3</v>
      </c>
    </row>
    <row r="411" spans="1:9" ht="37.5" customHeight="1">
      <c r="A411" s="104" t="s">
        <v>132</v>
      </c>
      <c r="B411" s="3" t="s">
        <v>22</v>
      </c>
      <c r="C411" s="3" t="s">
        <v>41</v>
      </c>
      <c r="D411" s="3" t="s">
        <v>50</v>
      </c>
      <c r="E411" s="3" t="s">
        <v>243</v>
      </c>
      <c r="F411" s="3" t="s">
        <v>130</v>
      </c>
      <c r="G411" s="56">
        <f>G413+G414+G415+G416+G417+G418+G419+G420+G421</f>
        <v>7838</v>
      </c>
      <c r="H411" s="56">
        <f>H413+H414+H415+H416+H417+H418+H419+H420+H421</f>
        <v>2143.4</v>
      </c>
      <c r="I411" s="163">
        <f t="shared" si="22"/>
        <v>27.3</v>
      </c>
    </row>
    <row r="412" spans="1:9" ht="15" customHeight="1">
      <c r="A412" s="104" t="s">
        <v>374</v>
      </c>
      <c r="B412" s="3"/>
      <c r="C412" s="3"/>
      <c r="D412" s="3"/>
      <c r="E412" s="3"/>
      <c r="F412" s="3"/>
      <c r="G412" s="56"/>
      <c r="H412" s="148"/>
      <c r="I412" s="163"/>
    </row>
    <row r="413" spans="1:9" ht="30.75" customHeight="1">
      <c r="A413" s="104" t="s">
        <v>396</v>
      </c>
      <c r="B413" s="3" t="s">
        <v>22</v>
      </c>
      <c r="C413" s="3" t="s">
        <v>41</v>
      </c>
      <c r="D413" s="3" t="s">
        <v>50</v>
      </c>
      <c r="E413" s="3" t="s">
        <v>380</v>
      </c>
      <c r="F413" s="3" t="s">
        <v>130</v>
      </c>
      <c r="G413" s="56">
        <v>2190</v>
      </c>
      <c r="H413" s="148">
        <v>354</v>
      </c>
      <c r="I413" s="163">
        <f t="shared" si="22"/>
        <v>16.2</v>
      </c>
    </row>
    <row r="414" spans="1:9" ht="24" customHeight="1">
      <c r="A414" s="104" t="s">
        <v>375</v>
      </c>
      <c r="B414" s="3" t="s">
        <v>22</v>
      </c>
      <c r="C414" s="3" t="s">
        <v>41</v>
      </c>
      <c r="D414" s="3" t="s">
        <v>50</v>
      </c>
      <c r="E414" s="3" t="s">
        <v>381</v>
      </c>
      <c r="F414" s="3" t="s">
        <v>130</v>
      </c>
      <c r="G414" s="56">
        <v>430</v>
      </c>
      <c r="H414" s="148">
        <v>290.2</v>
      </c>
      <c r="I414" s="163">
        <f t="shared" si="22"/>
        <v>67.5</v>
      </c>
    </row>
    <row r="415" spans="1:9" ht="29.25" customHeight="1">
      <c r="A415" s="104" t="s">
        <v>397</v>
      </c>
      <c r="B415" s="3" t="s">
        <v>22</v>
      </c>
      <c r="C415" s="3" t="s">
        <v>41</v>
      </c>
      <c r="D415" s="3" t="s">
        <v>50</v>
      </c>
      <c r="E415" s="3" t="s">
        <v>382</v>
      </c>
      <c r="F415" s="3" t="s">
        <v>130</v>
      </c>
      <c r="G415" s="56">
        <v>60</v>
      </c>
      <c r="H415" s="148">
        <v>15.2</v>
      </c>
      <c r="I415" s="163">
        <f t="shared" si="22"/>
        <v>25.3</v>
      </c>
    </row>
    <row r="416" spans="1:9" ht="31.5" customHeight="1">
      <c r="A416" s="104" t="s">
        <v>376</v>
      </c>
      <c r="B416" s="3" t="s">
        <v>22</v>
      </c>
      <c r="C416" s="3" t="s">
        <v>41</v>
      </c>
      <c r="D416" s="3" t="s">
        <v>50</v>
      </c>
      <c r="E416" s="3" t="s">
        <v>383</v>
      </c>
      <c r="F416" s="3" t="s">
        <v>130</v>
      </c>
      <c r="G416" s="56">
        <v>600</v>
      </c>
      <c r="H416" s="148">
        <v>469.5</v>
      </c>
      <c r="I416" s="163">
        <f t="shared" si="22"/>
        <v>78.3</v>
      </c>
    </row>
    <row r="417" spans="1:9" ht="37.5" customHeight="1">
      <c r="A417" s="104" t="s">
        <v>398</v>
      </c>
      <c r="B417" s="3" t="s">
        <v>22</v>
      </c>
      <c r="C417" s="3" t="s">
        <v>41</v>
      </c>
      <c r="D417" s="3" t="s">
        <v>50</v>
      </c>
      <c r="E417" s="3" t="s">
        <v>384</v>
      </c>
      <c r="F417" s="3" t="s">
        <v>130</v>
      </c>
      <c r="G417" s="56">
        <v>1200</v>
      </c>
      <c r="H417" s="148">
        <v>0</v>
      </c>
      <c r="I417" s="163">
        <f t="shared" si="22"/>
        <v>0</v>
      </c>
    </row>
    <row r="418" spans="1:9" ht="28.5" customHeight="1">
      <c r="A418" s="104" t="s">
        <v>377</v>
      </c>
      <c r="B418" s="3" t="s">
        <v>22</v>
      </c>
      <c r="C418" s="3" t="s">
        <v>41</v>
      </c>
      <c r="D418" s="3" t="s">
        <v>50</v>
      </c>
      <c r="E418" s="3" t="s">
        <v>385</v>
      </c>
      <c r="F418" s="3" t="s">
        <v>130</v>
      </c>
      <c r="G418" s="56">
        <v>970</v>
      </c>
      <c r="H418" s="148">
        <v>0</v>
      </c>
      <c r="I418" s="163">
        <f t="shared" si="22"/>
        <v>0</v>
      </c>
    </row>
    <row r="419" spans="1:9" ht="28.5" customHeight="1">
      <c r="A419" s="104" t="s">
        <v>378</v>
      </c>
      <c r="B419" s="3" t="s">
        <v>22</v>
      </c>
      <c r="C419" s="3" t="s">
        <v>41</v>
      </c>
      <c r="D419" s="3" t="s">
        <v>50</v>
      </c>
      <c r="E419" s="3" t="s">
        <v>386</v>
      </c>
      <c r="F419" s="3" t="s">
        <v>130</v>
      </c>
      <c r="G419" s="56">
        <v>400</v>
      </c>
      <c r="H419" s="148">
        <v>170.4</v>
      </c>
      <c r="I419" s="163">
        <f t="shared" si="22"/>
        <v>42.6</v>
      </c>
    </row>
    <row r="420" spans="1:9" ht="28.5" customHeight="1">
      <c r="A420" s="104" t="s">
        <v>379</v>
      </c>
      <c r="B420" s="3" t="s">
        <v>22</v>
      </c>
      <c r="C420" s="3" t="s">
        <v>41</v>
      </c>
      <c r="D420" s="3" t="s">
        <v>50</v>
      </c>
      <c r="E420" s="3" t="s">
        <v>387</v>
      </c>
      <c r="F420" s="3" t="s">
        <v>130</v>
      </c>
      <c r="G420" s="56">
        <v>988</v>
      </c>
      <c r="H420" s="148">
        <v>488</v>
      </c>
      <c r="I420" s="163">
        <f t="shared" si="22"/>
        <v>49.4</v>
      </c>
    </row>
    <row r="421" spans="1:9" ht="36" customHeight="1">
      <c r="A421" s="104" t="s">
        <v>399</v>
      </c>
      <c r="B421" s="3" t="s">
        <v>22</v>
      </c>
      <c r="C421" s="3" t="s">
        <v>41</v>
      </c>
      <c r="D421" s="3" t="s">
        <v>50</v>
      </c>
      <c r="E421" s="3" t="s">
        <v>388</v>
      </c>
      <c r="F421" s="3" t="s">
        <v>130</v>
      </c>
      <c r="G421" s="56">
        <v>1000</v>
      </c>
      <c r="H421" s="148">
        <v>356.1</v>
      </c>
      <c r="I421" s="163">
        <f t="shared" si="22"/>
        <v>35.6</v>
      </c>
    </row>
    <row r="422" spans="1:9" ht="36" customHeight="1">
      <c r="A422" s="33" t="s">
        <v>10</v>
      </c>
      <c r="B422" s="3" t="s">
        <v>22</v>
      </c>
      <c r="C422" s="3" t="s">
        <v>65</v>
      </c>
      <c r="D422" s="3"/>
      <c r="E422" s="3"/>
      <c r="F422" s="3"/>
      <c r="G422" s="56">
        <f>G423+G427</f>
        <v>28653.5</v>
      </c>
      <c r="H422" s="56">
        <f>H423+H427</f>
        <v>11218.6</v>
      </c>
      <c r="I422" s="163">
        <f t="shared" si="22"/>
        <v>39.2</v>
      </c>
    </row>
    <row r="423" spans="1:9" ht="36" customHeight="1">
      <c r="A423" s="29" t="s">
        <v>68</v>
      </c>
      <c r="B423" s="3" t="s">
        <v>22</v>
      </c>
      <c r="C423" s="3" t="s">
        <v>65</v>
      </c>
      <c r="D423" s="3" t="s">
        <v>69</v>
      </c>
      <c r="E423" s="3"/>
      <c r="F423" s="3"/>
      <c r="G423" s="56">
        <f aca="true" t="shared" si="24" ref="G423:H425">G424</f>
        <v>112</v>
      </c>
      <c r="H423" s="56">
        <f t="shared" si="24"/>
        <v>0</v>
      </c>
      <c r="I423" s="163">
        <f t="shared" si="22"/>
        <v>0</v>
      </c>
    </row>
    <row r="424" spans="1:9" ht="36" customHeight="1">
      <c r="A424" s="123" t="s">
        <v>99</v>
      </c>
      <c r="B424" s="3" t="s">
        <v>22</v>
      </c>
      <c r="C424" s="3" t="s">
        <v>65</v>
      </c>
      <c r="D424" s="3" t="s">
        <v>69</v>
      </c>
      <c r="E424" s="3" t="s">
        <v>242</v>
      </c>
      <c r="F424" s="3"/>
      <c r="G424" s="56">
        <f t="shared" si="24"/>
        <v>112</v>
      </c>
      <c r="H424" s="56">
        <f t="shared" si="24"/>
        <v>0</v>
      </c>
      <c r="I424" s="163">
        <f t="shared" si="22"/>
        <v>0</v>
      </c>
    </row>
    <row r="425" spans="1:9" ht="62.25" customHeight="1">
      <c r="A425" s="37" t="s">
        <v>478</v>
      </c>
      <c r="B425" s="3" t="s">
        <v>22</v>
      </c>
      <c r="C425" s="3" t="s">
        <v>65</v>
      </c>
      <c r="D425" s="3" t="s">
        <v>69</v>
      </c>
      <c r="E425" s="3" t="s">
        <v>241</v>
      </c>
      <c r="F425" s="3"/>
      <c r="G425" s="56">
        <f t="shared" si="24"/>
        <v>112</v>
      </c>
      <c r="H425" s="56">
        <f t="shared" si="24"/>
        <v>0</v>
      </c>
      <c r="I425" s="163">
        <f t="shared" si="22"/>
        <v>0</v>
      </c>
    </row>
    <row r="426" spans="1:9" ht="36" customHeight="1">
      <c r="A426" s="27" t="s">
        <v>349</v>
      </c>
      <c r="B426" s="3" t="s">
        <v>22</v>
      </c>
      <c r="C426" s="3" t="s">
        <v>65</v>
      </c>
      <c r="D426" s="3" t="s">
        <v>69</v>
      </c>
      <c r="E426" s="3" t="s">
        <v>241</v>
      </c>
      <c r="F426" s="3" t="s">
        <v>130</v>
      </c>
      <c r="G426" s="56">
        <v>112</v>
      </c>
      <c r="H426" s="148">
        <v>0</v>
      </c>
      <c r="I426" s="163">
        <f t="shared" si="22"/>
        <v>0</v>
      </c>
    </row>
    <row r="427" spans="1:9" ht="18" customHeight="1">
      <c r="A427" s="37" t="s">
        <v>128</v>
      </c>
      <c r="B427" s="3" t="s">
        <v>22</v>
      </c>
      <c r="C427" s="3" t="s">
        <v>65</v>
      </c>
      <c r="D427" s="3" t="s">
        <v>71</v>
      </c>
      <c r="E427" s="3"/>
      <c r="F427" s="3"/>
      <c r="G427" s="56">
        <f>G428+G435+G431+G442+G433</f>
        <v>28541.5</v>
      </c>
      <c r="H427" s="56">
        <f>H428+H435+H431+H442+H433</f>
        <v>11218.6</v>
      </c>
      <c r="I427" s="163">
        <f t="shared" si="22"/>
        <v>39.3</v>
      </c>
    </row>
    <row r="428" spans="1:9" ht="87.75" customHeight="1" hidden="1">
      <c r="A428" s="57" t="s">
        <v>224</v>
      </c>
      <c r="B428" s="3" t="s">
        <v>22</v>
      </c>
      <c r="C428" s="3" t="s">
        <v>65</v>
      </c>
      <c r="D428" s="3" t="s">
        <v>71</v>
      </c>
      <c r="E428" s="58">
        <v>5201001</v>
      </c>
      <c r="F428" s="3" t="s">
        <v>21</v>
      </c>
      <c r="G428" s="56">
        <f>G429</f>
        <v>0</v>
      </c>
      <c r="H428" s="148"/>
      <c r="I428" s="163" t="e">
        <f t="shared" si="22"/>
        <v>#DIV/0!</v>
      </c>
    </row>
    <row r="429" spans="1:9" ht="37.5" customHeight="1" hidden="1">
      <c r="A429" s="29" t="s">
        <v>146</v>
      </c>
      <c r="B429" s="3" t="s">
        <v>22</v>
      </c>
      <c r="C429" s="3" t="s">
        <v>65</v>
      </c>
      <c r="D429" s="3" t="s">
        <v>71</v>
      </c>
      <c r="E429" s="58">
        <v>5201001</v>
      </c>
      <c r="F429" s="3" t="s">
        <v>21</v>
      </c>
      <c r="G429" s="56"/>
      <c r="H429" s="148"/>
      <c r="I429" s="163" t="e">
        <f t="shared" si="22"/>
        <v>#DIV/0!</v>
      </c>
    </row>
    <row r="430" spans="1:9" ht="37.5" customHeight="1">
      <c r="A430" s="29" t="s">
        <v>216</v>
      </c>
      <c r="B430" s="3" t="s">
        <v>22</v>
      </c>
      <c r="C430" s="3" t="s">
        <v>65</v>
      </c>
      <c r="D430" s="3" t="s">
        <v>71</v>
      </c>
      <c r="E430" s="58" t="s">
        <v>217</v>
      </c>
      <c r="F430" s="3"/>
      <c r="G430" s="56">
        <f>G431+G435</f>
        <v>23739.2</v>
      </c>
      <c r="H430" s="56">
        <f>H431+H435</f>
        <v>10043.4</v>
      </c>
      <c r="I430" s="163">
        <f t="shared" si="22"/>
        <v>42.3</v>
      </c>
    </row>
    <row r="431" spans="1:9" ht="78" customHeight="1">
      <c r="A431" s="57" t="s">
        <v>368</v>
      </c>
      <c r="B431" s="3" t="s">
        <v>22</v>
      </c>
      <c r="C431" s="3" t="s">
        <v>65</v>
      </c>
      <c r="D431" s="3" t="s">
        <v>71</v>
      </c>
      <c r="E431" s="58">
        <v>5201000</v>
      </c>
      <c r="F431" s="3"/>
      <c r="G431" s="56">
        <f>G432</f>
        <v>10055.2</v>
      </c>
      <c r="H431" s="56">
        <f>H432</f>
        <v>2966.9</v>
      </c>
      <c r="I431" s="163">
        <f t="shared" si="22"/>
        <v>29.5</v>
      </c>
    </row>
    <row r="432" spans="1:9" ht="19.5" customHeight="1">
      <c r="A432" s="37" t="s">
        <v>146</v>
      </c>
      <c r="B432" s="3" t="s">
        <v>22</v>
      </c>
      <c r="C432" s="3" t="s">
        <v>65</v>
      </c>
      <c r="D432" s="3" t="s">
        <v>71</v>
      </c>
      <c r="E432" s="58">
        <v>5201000</v>
      </c>
      <c r="F432" s="3" t="s">
        <v>21</v>
      </c>
      <c r="G432" s="56">
        <v>10055.2</v>
      </c>
      <c r="H432" s="148">
        <v>2966.9</v>
      </c>
      <c r="I432" s="163">
        <f t="shared" si="22"/>
        <v>29.5</v>
      </c>
    </row>
    <row r="433" spans="1:9" ht="69" customHeight="1">
      <c r="A433" s="29" t="s">
        <v>411</v>
      </c>
      <c r="B433" s="3" t="s">
        <v>22</v>
      </c>
      <c r="C433" s="3" t="s">
        <v>65</v>
      </c>
      <c r="D433" s="3" t="s">
        <v>71</v>
      </c>
      <c r="E433" s="58">
        <v>5201301</v>
      </c>
      <c r="F433" s="3"/>
      <c r="G433" s="56">
        <f>G434</f>
        <v>4207.5</v>
      </c>
      <c r="H433" s="56">
        <f>H434</f>
        <v>1175.2</v>
      </c>
      <c r="I433" s="163">
        <f t="shared" si="22"/>
        <v>27.9</v>
      </c>
    </row>
    <row r="434" spans="1:9" ht="19.5" customHeight="1">
      <c r="A434" s="29" t="s">
        <v>146</v>
      </c>
      <c r="B434" s="3" t="s">
        <v>22</v>
      </c>
      <c r="C434" s="3" t="s">
        <v>65</v>
      </c>
      <c r="D434" s="3" t="s">
        <v>71</v>
      </c>
      <c r="E434" s="58">
        <v>5201301</v>
      </c>
      <c r="F434" s="3" t="s">
        <v>21</v>
      </c>
      <c r="G434" s="56">
        <v>4207.5</v>
      </c>
      <c r="H434" s="148">
        <v>1175.2</v>
      </c>
      <c r="I434" s="163">
        <f t="shared" si="22"/>
        <v>27.9</v>
      </c>
    </row>
    <row r="435" spans="1:9" ht="65.25" customHeight="1">
      <c r="A435" s="74" t="s">
        <v>225</v>
      </c>
      <c r="B435" s="15" t="s">
        <v>22</v>
      </c>
      <c r="C435" s="3" t="s">
        <v>65</v>
      </c>
      <c r="D435" s="3" t="s">
        <v>71</v>
      </c>
      <c r="E435" s="59">
        <v>5201302</v>
      </c>
      <c r="F435" s="15"/>
      <c r="G435" s="56">
        <f>G436+G438+G440</f>
        <v>13684</v>
      </c>
      <c r="H435" s="56">
        <v>7076.5</v>
      </c>
      <c r="I435" s="163">
        <f t="shared" si="22"/>
        <v>51.7</v>
      </c>
    </row>
    <row r="436" spans="1:9" ht="37.5" customHeight="1">
      <c r="A436" s="74" t="s">
        <v>226</v>
      </c>
      <c r="B436" s="15" t="s">
        <v>22</v>
      </c>
      <c r="C436" s="3" t="s">
        <v>65</v>
      </c>
      <c r="D436" s="3" t="s">
        <v>71</v>
      </c>
      <c r="E436" s="59">
        <v>5201302</v>
      </c>
      <c r="F436" s="15"/>
      <c r="G436" s="56">
        <f>G437</f>
        <v>1371</v>
      </c>
      <c r="H436" s="56">
        <f>H437</f>
        <v>502.8</v>
      </c>
      <c r="I436" s="163">
        <f t="shared" si="22"/>
        <v>36.7</v>
      </c>
    </row>
    <row r="437" spans="1:9" ht="21.75" customHeight="1">
      <c r="A437" s="37" t="s">
        <v>146</v>
      </c>
      <c r="B437" s="15" t="s">
        <v>22</v>
      </c>
      <c r="C437" s="3" t="s">
        <v>65</v>
      </c>
      <c r="D437" s="3" t="s">
        <v>71</v>
      </c>
      <c r="E437" s="59">
        <v>5201302</v>
      </c>
      <c r="F437" s="15" t="s">
        <v>21</v>
      </c>
      <c r="G437" s="56">
        <v>1371</v>
      </c>
      <c r="H437" s="148">
        <v>502.8</v>
      </c>
      <c r="I437" s="163">
        <f t="shared" si="22"/>
        <v>36.7</v>
      </c>
    </row>
    <row r="438" spans="1:9" ht="19.5" customHeight="1">
      <c r="A438" s="74" t="s">
        <v>227</v>
      </c>
      <c r="B438" s="15" t="s">
        <v>22</v>
      </c>
      <c r="C438" s="3" t="s">
        <v>65</v>
      </c>
      <c r="D438" s="3" t="s">
        <v>71</v>
      </c>
      <c r="E438" s="59">
        <v>5201302</v>
      </c>
      <c r="F438" s="15"/>
      <c r="G438" s="56">
        <f>G439</f>
        <v>1962</v>
      </c>
      <c r="H438" s="56">
        <f>H439</f>
        <v>910.8</v>
      </c>
      <c r="I438" s="163">
        <f t="shared" si="22"/>
        <v>46.4</v>
      </c>
    </row>
    <row r="439" spans="1:9" ht="18" customHeight="1">
      <c r="A439" s="37" t="s">
        <v>146</v>
      </c>
      <c r="B439" s="16" t="s">
        <v>22</v>
      </c>
      <c r="C439" s="3" t="s">
        <v>65</v>
      </c>
      <c r="D439" s="3" t="s">
        <v>71</v>
      </c>
      <c r="E439" s="58">
        <v>5201302</v>
      </c>
      <c r="F439" s="16" t="s">
        <v>21</v>
      </c>
      <c r="G439" s="56">
        <v>1962</v>
      </c>
      <c r="H439" s="148">
        <v>910.8</v>
      </c>
      <c r="I439" s="163">
        <f t="shared" si="22"/>
        <v>46.4</v>
      </c>
    </row>
    <row r="440" spans="1:9" ht="32.25" customHeight="1">
      <c r="A440" s="37" t="s">
        <v>228</v>
      </c>
      <c r="B440" s="3" t="s">
        <v>22</v>
      </c>
      <c r="C440" s="3" t="s">
        <v>65</v>
      </c>
      <c r="D440" s="3" t="s">
        <v>71</v>
      </c>
      <c r="E440" s="58">
        <v>5201302</v>
      </c>
      <c r="F440" s="3"/>
      <c r="G440" s="56">
        <f>G441</f>
        <v>10351</v>
      </c>
      <c r="H440" s="56">
        <f>H441</f>
        <v>5662.7</v>
      </c>
      <c r="I440" s="163">
        <f t="shared" si="22"/>
        <v>54.7</v>
      </c>
    </row>
    <row r="441" spans="1:9" ht="18.75" customHeight="1">
      <c r="A441" s="37" t="s">
        <v>146</v>
      </c>
      <c r="B441" s="3" t="s">
        <v>22</v>
      </c>
      <c r="C441" s="3" t="s">
        <v>65</v>
      </c>
      <c r="D441" s="3" t="s">
        <v>71</v>
      </c>
      <c r="E441" s="58">
        <v>5201302</v>
      </c>
      <c r="F441" s="3" t="s">
        <v>21</v>
      </c>
      <c r="G441" s="56">
        <v>10351</v>
      </c>
      <c r="H441" s="148">
        <v>5662.7</v>
      </c>
      <c r="I441" s="163">
        <f t="shared" si="22"/>
        <v>54.7</v>
      </c>
    </row>
    <row r="442" spans="1:9" ht="105" customHeight="1">
      <c r="A442" s="37" t="s">
        <v>343</v>
      </c>
      <c r="B442" s="3" t="s">
        <v>22</v>
      </c>
      <c r="C442" s="3" t="s">
        <v>65</v>
      </c>
      <c r="D442" s="3" t="s">
        <v>71</v>
      </c>
      <c r="E442" s="131" t="s">
        <v>342</v>
      </c>
      <c r="F442" s="3"/>
      <c r="G442" s="56">
        <f>G443</f>
        <v>594.8</v>
      </c>
      <c r="H442" s="56">
        <f>H443</f>
        <v>0</v>
      </c>
      <c r="I442" s="163">
        <f t="shared" si="22"/>
        <v>0</v>
      </c>
    </row>
    <row r="443" spans="1:9" ht="50.25" customHeight="1">
      <c r="A443" s="130" t="s">
        <v>371</v>
      </c>
      <c r="B443" s="3" t="s">
        <v>22</v>
      </c>
      <c r="C443" s="3" t="s">
        <v>65</v>
      </c>
      <c r="D443" s="3" t="s">
        <v>71</v>
      </c>
      <c r="E443" s="131" t="s">
        <v>373</v>
      </c>
      <c r="F443" s="129"/>
      <c r="G443" s="56">
        <f>G444</f>
        <v>594.8</v>
      </c>
      <c r="H443" s="56">
        <f>H444</f>
        <v>0</v>
      </c>
      <c r="I443" s="163">
        <f t="shared" si="22"/>
        <v>0</v>
      </c>
    </row>
    <row r="444" spans="1:9" ht="27" customHeight="1">
      <c r="A444" s="130" t="s">
        <v>372</v>
      </c>
      <c r="B444" s="3" t="s">
        <v>22</v>
      </c>
      <c r="C444" s="3" t="s">
        <v>65</v>
      </c>
      <c r="D444" s="3" t="s">
        <v>71</v>
      </c>
      <c r="E444" s="131" t="s">
        <v>373</v>
      </c>
      <c r="F444" s="131" t="s">
        <v>21</v>
      </c>
      <c r="G444" s="56">
        <v>594.8</v>
      </c>
      <c r="H444" s="148">
        <v>0</v>
      </c>
      <c r="I444" s="163">
        <f t="shared" si="22"/>
        <v>0</v>
      </c>
    </row>
    <row r="445" spans="1:9" ht="18.75" customHeight="1">
      <c r="A445" s="37" t="s">
        <v>127</v>
      </c>
      <c r="B445" s="3" t="s">
        <v>22</v>
      </c>
      <c r="C445" s="3" t="s">
        <v>294</v>
      </c>
      <c r="D445" s="3"/>
      <c r="E445" s="3"/>
      <c r="F445" s="3"/>
      <c r="G445" s="56">
        <f aca="true" t="shared" si="25" ref="G445:H447">G446</f>
        <v>1513</v>
      </c>
      <c r="H445" s="56">
        <f t="shared" si="25"/>
        <v>774.1</v>
      </c>
      <c r="I445" s="163">
        <f t="shared" si="22"/>
        <v>51.2</v>
      </c>
    </row>
    <row r="446" spans="1:9" ht="18.75" customHeight="1">
      <c r="A446" s="37" t="s">
        <v>99</v>
      </c>
      <c r="B446" s="3" t="s">
        <v>22</v>
      </c>
      <c r="C446" s="3" t="s">
        <v>294</v>
      </c>
      <c r="D446" s="3" t="s">
        <v>304</v>
      </c>
      <c r="E446" s="3" t="s">
        <v>100</v>
      </c>
      <c r="F446" s="3"/>
      <c r="G446" s="56">
        <f t="shared" si="25"/>
        <v>1513</v>
      </c>
      <c r="H446" s="56">
        <f t="shared" si="25"/>
        <v>774.1</v>
      </c>
      <c r="I446" s="163">
        <f t="shared" si="22"/>
        <v>51.2</v>
      </c>
    </row>
    <row r="447" spans="1:9" ht="34.5" customHeight="1">
      <c r="A447" s="29" t="s">
        <v>318</v>
      </c>
      <c r="B447" s="3" t="s">
        <v>22</v>
      </c>
      <c r="C447" s="3" t="s">
        <v>294</v>
      </c>
      <c r="D447" s="3" t="s">
        <v>304</v>
      </c>
      <c r="E447" s="3" t="s">
        <v>165</v>
      </c>
      <c r="F447" s="3"/>
      <c r="G447" s="56">
        <f t="shared" si="25"/>
        <v>1513</v>
      </c>
      <c r="H447" s="56">
        <f t="shared" si="25"/>
        <v>774.1</v>
      </c>
      <c r="I447" s="163">
        <f t="shared" si="22"/>
        <v>51.2</v>
      </c>
    </row>
    <row r="448" spans="1:9" ht="32.25" customHeight="1">
      <c r="A448" s="27" t="s">
        <v>129</v>
      </c>
      <c r="B448" s="3" t="s">
        <v>22</v>
      </c>
      <c r="C448" s="3" t="s">
        <v>294</v>
      </c>
      <c r="D448" s="3" t="s">
        <v>304</v>
      </c>
      <c r="E448" s="3" t="s">
        <v>316</v>
      </c>
      <c r="F448" s="3" t="s">
        <v>130</v>
      </c>
      <c r="G448" s="56">
        <v>1513</v>
      </c>
      <c r="H448" s="148">
        <v>774.1</v>
      </c>
      <c r="I448" s="163">
        <f t="shared" si="22"/>
        <v>51.2</v>
      </c>
    </row>
    <row r="449" spans="1:9" ht="28.5">
      <c r="A449" s="28" t="s">
        <v>105</v>
      </c>
      <c r="B449" s="4" t="s">
        <v>14</v>
      </c>
      <c r="C449" s="3"/>
      <c r="D449" s="16"/>
      <c r="E449" s="17"/>
      <c r="F449" s="3"/>
      <c r="G449" s="66">
        <f>G450+G455</f>
        <v>58100.3</v>
      </c>
      <c r="H449" s="66">
        <f>H450+H455</f>
        <v>24835.8</v>
      </c>
      <c r="I449" s="166">
        <f t="shared" si="22"/>
        <v>42.7</v>
      </c>
    </row>
    <row r="450" spans="1:9" ht="14.25" customHeight="1">
      <c r="A450" s="29" t="s">
        <v>16</v>
      </c>
      <c r="B450" s="3" t="s">
        <v>14</v>
      </c>
      <c r="C450" s="3" t="s">
        <v>41</v>
      </c>
      <c r="D450" s="3"/>
      <c r="E450" s="3"/>
      <c r="F450" s="3"/>
      <c r="G450" s="56">
        <f aca="true" t="shared" si="26" ref="G450:H453">G451</f>
        <v>11529</v>
      </c>
      <c r="H450" s="56">
        <f t="shared" si="26"/>
        <v>4616.1</v>
      </c>
      <c r="I450" s="163">
        <f t="shared" si="22"/>
        <v>40</v>
      </c>
    </row>
    <row r="451" spans="1:9" ht="15">
      <c r="A451" s="29" t="s">
        <v>19</v>
      </c>
      <c r="B451" s="3" t="s">
        <v>14</v>
      </c>
      <c r="C451" s="3" t="s">
        <v>41</v>
      </c>
      <c r="D451" s="3" t="s">
        <v>43</v>
      </c>
      <c r="E451" s="3"/>
      <c r="F451" s="3"/>
      <c r="G451" s="56">
        <f t="shared" si="26"/>
        <v>11529</v>
      </c>
      <c r="H451" s="56">
        <f t="shared" si="26"/>
        <v>4616.1</v>
      </c>
      <c r="I451" s="163">
        <f t="shared" si="22"/>
        <v>40</v>
      </c>
    </row>
    <row r="452" spans="1:9" ht="15.75" customHeight="1">
      <c r="A452" s="37" t="s">
        <v>118</v>
      </c>
      <c r="B452" s="3" t="s">
        <v>14</v>
      </c>
      <c r="C452" s="3" t="s">
        <v>41</v>
      </c>
      <c r="D452" s="3" t="s">
        <v>43</v>
      </c>
      <c r="E452" s="3" t="s">
        <v>46</v>
      </c>
      <c r="F452" s="3"/>
      <c r="G452" s="56">
        <f t="shared" si="26"/>
        <v>11529</v>
      </c>
      <c r="H452" s="56">
        <f t="shared" si="26"/>
        <v>4616.1</v>
      </c>
      <c r="I452" s="163">
        <f t="shared" si="22"/>
        <v>40</v>
      </c>
    </row>
    <row r="453" spans="1:9" ht="30">
      <c r="A453" s="37" t="s">
        <v>45</v>
      </c>
      <c r="B453" s="3" t="s">
        <v>14</v>
      </c>
      <c r="C453" s="3" t="s">
        <v>41</v>
      </c>
      <c r="D453" s="3" t="s">
        <v>43</v>
      </c>
      <c r="E453" s="3" t="s">
        <v>148</v>
      </c>
      <c r="F453" s="3"/>
      <c r="G453" s="56">
        <f t="shared" si="26"/>
        <v>11529</v>
      </c>
      <c r="H453" s="56">
        <f t="shared" si="26"/>
        <v>4616.1</v>
      </c>
      <c r="I453" s="163">
        <f aca="true" t="shared" si="27" ref="I453:I516">H453/G453*100</f>
        <v>40</v>
      </c>
    </row>
    <row r="454" spans="1:9" ht="32.25" customHeight="1">
      <c r="A454" s="37" t="s">
        <v>135</v>
      </c>
      <c r="B454" s="3" t="s">
        <v>14</v>
      </c>
      <c r="C454" s="3" t="s">
        <v>41</v>
      </c>
      <c r="D454" s="3" t="s">
        <v>43</v>
      </c>
      <c r="E454" s="3" t="s">
        <v>148</v>
      </c>
      <c r="F454" s="3" t="s">
        <v>5</v>
      </c>
      <c r="G454" s="56">
        <f>13797+419+10-2697</f>
        <v>11529</v>
      </c>
      <c r="H454" s="56">
        <v>4616.1</v>
      </c>
      <c r="I454" s="163">
        <f t="shared" si="27"/>
        <v>40</v>
      </c>
    </row>
    <row r="455" spans="1:9" ht="15">
      <c r="A455" s="29" t="s">
        <v>320</v>
      </c>
      <c r="B455" s="3" t="s">
        <v>14</v>
      </c>
      <c r="C455" s="3" t="s">
        <v>11</v>
      </c>
      <c r="D455" s="3"/>
      <c r="E455" s="3"/>
      <c r="F455" s="3"/>
      <c r="G455" s="56">
        <f>G456+G488</f>
        <v>46571.3</v>
      </c>
      <c r="H455" s="56">
        <f>H456+H488</f>
        <v>20219.7</v>
      </c>
      <c r="I455" s="163">
        <f t="shared" si="27"/>
        <v>43.4</v>
      </c>
    </row>
    <row r="456" spans="1:9" ht="15">
      <c r="A456" s="29" t="s">
        <v>53</v>
      </c>
      <c r="B456" s="3" t="s">
        <v>14</v>
      </c>
      <c r="C456" s="3" t="s">
        <v>11</v>
      </c>
      <c r="D456" s="3" t="s">
        <v>55</v>
      </c>
      <c r="E456" s="3"/>
      <c r="F456" s="3"/>
      <c r="G456" s="56">
        <f>G457+G462+G465+G474+G468+G470</f>
        <v>38888.4</v>
      </c>
      <c r="H456" s="56">
        <f>H457+H462+H465+H474+H468+H470</f>
        <v>15968.1</v>
      </c>
      <c r="I456" s="163">
        <f t="shared" si="27"/>
        <v>41.1</v>
      </c>
    </row>
    <row r="457" spans="1:9" ht="30" customHeight="1">
      <c r="A457" s="29" t="s">
        <v>54</v>
      </c>
      <c r="B457" s="3" t="s">
        <v>14</v>
      </c>
      <c r="C457" s="3" t="s">
        <v>11</v>
      </c>
      <c r="D457" s="3" t="s">
        <v>55</v>
      </c>
      <c r="E457" s="3" t="s">
        <v>56</v>
      </c>
      <c r="F457" s="3"/>
      <c r="G457" s="56">
        <f>G460+G458</f>
        <v>16528</v>
      </c>
      <c r="H457" s="56">
        <f>H460+H458</f>
        <v>8338.5</v>
      </c>
      <c r="I457" s="163">
        <f t="shared" si="27"/>
        <v>50.5</v>
      </c>
    </row>
    <row r="458" spans="1:9" ht="49.5" customHeight="1">
      <c r="A458" s="29" t="s">
        <v>510</v>
      </c>
      <c r="B458" s="3" t="s">
        <v>14</v>
      </c>
      <c r="C458" s="3" t="s">
        <v>11</v>
      </c>
      <c r="D458" s="3" t="s">
        <v>55</v>
      </c>
      <c r="E458" s="3" t="s">
        <v>509</v>
      </c>
      <c r="F458" s="3"/>
      <c r="G458" s="56">
        <f>G459</f>
        <v>935</v>
      </c>
      <c r="H458" s="56">
        <f>H459</f>
        <v>0</v>
      </c>
      <c r="I458" s="163">
        <f t="shared" si="27"/>
        <v>0</v>
      </c>
    </row>
    <row r="459" spans="1:9" ht="30" customHeight="1">
      <c r="A459" s="68" t="s">
        <v>392</v>
      </c>
      <c r="B459" s="3" t="s">
        <v>14</v>
      </c>
      <c r="C459" s="3" t="s">
        <v>11</v>
      </c>
      <c r="D459" s="3" t="s">
        <v>55</v>
      </c>
      <c r="E459" s="3" t="s">
        <v>509</v>
      </c>
      <c r="F459" s="3" t="s">
        <v>272</v>
      </c>
      <c r="G459" s="56">
        <v>935</v>
      </c>
      <c r="H459" s="148">
        <v>0</v>
      </c>
      <c r="I459" s="163">
        <f t="shared" si="27"/>
        <v>0</v>
      </c>
    </row>
    <row r="460" spans="1:9" ht="30">
      <c r="A460" s="29" t="s">
        <v>45</v>
      </c>
      <c r="B460" s="3" t="s">
        <v>14</v>
      </c>
      <c r="C460" s="3" t="s">
        <v>11</v>
      </c>
      <c r="D460" s="3" t="s">
        <v>55</v>
      </c>
      <c r="E460" s="3" t="s">
        <v>153</v>
      </c>
      <c r="F460" s="3"/>
      <c r="G460" s="56">
        <f>G461</f>
        <v>15593</v>
      </c>
      <c r="H460" s="56">
        <f>H461</f>
        <v>8338.5</v>
      </c>
      <c r="I460" s="163">
        <f t="shared" si="27"/>
        <v>53.5</v>
      </c>
    </row>
    <row r="461" spans="1:9" ht="32.25" customHeight="1">
      <c r="A461" s="37" t="s">
        <v>135</v>
      </c>
      <c r="B461" s="3" t="s">
        <v>14</v>
      </c>
      <c r="C461" s="3" t="s">
        <v>11</v>
      </c>
      <c r="D461" s="3" t="s">
        <v>55</v>
      </c>
      <c r="E461" s="3" t="s">
        <v>153</v>
      </c>
      <c r="F461" s="3" t="s">
        <v>5</v>
      </c>
      <c r="G461" s="56">
        <f>16528-935</f>
        <v>15593</v>
      </c>
      <c r="H461" s="148">
        <v>8338.5</v>
      </c>
      <c r="I461" s="163">
        <f t="shared" si="27"/>
        <v>53.5</v>
      </c>
    </row>
    <row r="462" spans="1:9" ht="15">
      <c r="A462" s="29" t="s">
        <v>57</v>
      </c>
      <c r="B462" s="3" t="s">
        <v>14</v>
      </c>
      <c r="C462" s="3" t="s">
        <v>11</v>
      </c>
      <c r="D462" s="3" t="s">
        <v>55</v>
      </c>
      <c r="E462" s="3" t="s">
        <v>58</v>
      </c>
      <c r="F462" s="3"/>
      <c r="G462" s="56">
        <f>G463</f>
        <v>2264</v>
      </c>
      <c r="H462" s="56">
        <f>H463</f>
        <v>1185</v>
      </c>
      <c r="I462" s="163">
        <f t="shared" si="27"/>
        <v>52.3</v>
      </c>
    </row>
    <row r="463" spans="1:9" ht="30">
      <c r="A463" s="29" t="s">
        <v>45</v>
      </c>
      <c r="B463" s="3" t="s">
        <v>14</v>
      </c>
      <c r="C463" s="3" t="s">
        <v>11</v>
      </c>
      <c r="D463" s="3" t="s">
        <v>55</v>
      </c>
      <c r="E463" s="3" t="s">
        <v>154</v>
      </c>
      <c r="F463" s="3"/>
      <c r="G463" s="56">
        <f>G464</f>
        <v>2264</v>
      </c>
      <c r="H463" s="56">
        <f>H464</f>
        <v>1185</v>
      </c>
      <c r="I463" s="163">
        <f t="shared" si="27"/>
        <v>52.3</v>
      </c>
    </row>
    <row r="464" spans="1:9" ht="24.75" customHeight="1">
      <c r="A464" s="37" t="s">
        <v>135</v>
      </c>
      <c r="B464" s="3" t="s">
        <v>14</v>
      </c>
      <c r="C464" s="3" t="s">
        <v>11</v>
      </c>
      <c r="D464" s="3" t="s">
        <v>55</v>
      </c>
      <c r="E464" s="3" t="s">
        <v>154</v>
      </c>
      <c r="F464" s="3" t="s">
        <v>5</v>
      </c>
      <c r="G464" s="56">
        <f>2187+63+9+5</f>
        <v>2264</v>
      </c>
      <c r="H464" s="148">
        <v>1185</v>
      </c>
      <c r="I464" s="163">
        <f t="shared" si="27"/>
        <v>52.3</v>
      </c>
    </row>
    <row r="465" spans="1:9" ht="15">
      <c r="A465" s="29" t="s">
        <v>59</v>
      </c>
      <c r="B465" s="3" t="s">
        <v>14</v>
      </c>
      <c r="C465" s="3" t="s">
        <v>11</v>
      </c>
      <c r="D465" s="3" t="s">
        <v>55</v>
      </c>
      <c r="E465" s="3" t="s">
        <v>60</v>
      </c>
      <c r="F465" s="3"/>
      <c r="G465" s="56">
        <f>G466</f>
        <v>8497</v>
      </c>
      <c r="H465" s="56">
        <f>H466</f>
        <v>4462.5</v>
      </c>
      <c r="I465" s="163">
        <f t="shared" si="27"/>
        <v>52.5</v>
      </c>
    </row>
    <row r="466" spans="1:9" ht="30">
      <c r="A466" s="29" t="s">
        <v>45</v>
      </c>
      <c r="B466" s="3" t="s">
        <v>14</v>
      </c>
      <c r="C466" s="3" t="s">
        <v>11</v>
      </c>
      <c r="D466" s="3" t="s">
        <v>55</v>
      </c>
      <c r="E466" s="3" t="s">
        <v>155</v>
      </c>
      <c r="F466" s="3"/>
      <c r="G466" s="56">
        <f>G467</f>
        <v>8497</v>
      </c>
      <c r="H466" s="56">
        <f>H467</f>
        <v>4462.5</v>
      </c>
      <c r="I466" s="163">
        <f t="shared" si="27"/>
        <v>52.5</v>
      </c>
    </row>
    <row r="467" spans="1:9" ht="34.5" customHeight="1">
      <c r="A467" s="37" t="s">
        <v>135</v>
      </c>
      <c r="B467" s="3" t="s">
        <v>14</v>
      </c>
      <c r="C467" s="3" t="s">
        <v>11</v>
      </c>
      <c r="D467" s="3" t="s">
        <v>55</v>
      </c>
      <c r="E467" s="3" t="s">
        <v>155</v>
      </c>
      <c r="F467" s="3" t="s">
        <v>5</v>
      </c>
      <c r="G467" s="56">
        <f>8149+212+136</f>
        <v>8497</v>
      </c>
      <c r="H467" s="148">
        <v>4462.5</v>
      </c>
      <c r="I467" s="163">
        <f t="shared" si="27"/>
        <v>52.5</v>
      </c>
    </row>
    <row r="468" spans="1:9" ht="45.75" customHeight="1">
      <c r="A468" s="37" t="s">
        <v>323</v>
      </c>
      <c r="B468" s="3" t="s">
        <v>14</v>
      </c>
      <c r="C468" s="3" t="s">
        <v>11</v>
      </c>
      <c r="D468" s="3" t="s">
        <v>55</v>
      </c>
      <c r="E468" s="3" t="s">
        <v>481</v>
      </c>
      <c r="F468" s="3"/>
      <c r="G468" s="56">
        <f>G469</f>
        <v>145.2</v>
      </c>
      <c r="H468" s="56">
        <f>H469</f>
        <v>0</v>
      </c>
      <c r="I468" s="163">
        <f t="shared" si="27"/>
        <v>0</v>
      </c>
    </row>
    <row r="469" spans="1:9" ht="30.75" customHeight="1">
      <c r="A469" s="37" t="s">
        <v>135</v>
      </c>
      <c r="B469" s="3" t="s">
        <v>14</v>
      </c>
      <c r="C469" s="3" t="s">
        <v>11</v>
      </c>
      <c r="D469" s="3" t="s">
        <v>55</v>
      </c>
      <c r="E469" s="3" t="s">
        <v>481</v>
      </c>
      <c r="F469" s="3" t="s">
        <v>5</v>
      </c>
      <c r="G469" s="56">
        <v>145.2</v>
      </c>
      <c r="H469" s="148">
        <v>0</v>
      </c>
      <c r="I469" s="163">
        <f t="shared" si="27"/>
        <v>0</v>
      </c>
    </row>
    <row r="470" spans="1:9" ht="21.75" customHeight="1">
      <c r="A470" s="37" t="s">
        <v>442</v>
      </c>
      <c r="B470" s="3" t="s">
        <v>14</v>
      </c>
      <c r="C470" s="3" t="s">
        <v>11</v>
      </c>
      <c r="D470" s="3" t="s">
        <v>55</v>
      </c>
      <c r="E470" s="3" t="s">
        <v>443</v>
      </c>
      <c r="F470" s="3"/>
      <c r="G470" s="56">
        <f>G471</f>
        <v>214.2</v>
      </c>
      <c r="H470" s="56">
        <f>H471</f>
        <v>144.3</v>
      </c>
      <c r="I470" s="163">
        <f t="shared" si="27"/>
        <v>67.4</v>
      </c>
    </row>
    <row r="471" spans="1:9" ht="27" customHeight="1">
      <c r="A471" s="37" t="s">
        <v>460</v>
      </c>
      <c r="B471" s="3" t="s">
        <v>14</v>
      </c>
      <c r="C471" s="3" t="s">
        <v>11</v>
      </c>
      <c r="D471" s="3" t="s">
        <v>55</v>
      </c>
      <c r="E471" s="3" t="s">
        <v>447</v>
      </c>
      <c r="F471" s="3"/>
      <c r="G471" s="56">
        <f>G473</f>
        <v>214.2</v>
      </c>
      <c r="H471" s="56">
        <f>H473</f>
        <v>144.3</v>
      </c>
      <c r="I471" s="163">
        <f t="shared" si="27"/>
        <v>67.4</v>
      </c>
    </row>
    <row r="472" spans="1:9" ht="45.75" customHeight="1">
      <c r="A472" s="37" t="s">
        <v>495</v>
      </c>
      <c r="B472" s="3" t="s">
        <v>14</v>
      </c>
      <c r="C472" s="3" t="s">
        <v>11</v>
      </c>
      <c r="D472" s="3" t="s">
        <v>55</v>
      </c>
      <c r="E472" s="3" t="s">
        <v>496</v>
      </c>
      <c r="F472" s="3"/>
      <c r="G472" s="56">
        <f>G473</f>
        <v>214.2</v>
      </c>
      <c r="H472" s="56">
        <f>H473</f>
        <v>144.3</v>
      </c>
      <c r="I472" s="163">
        <f t="shared" si="27"/>
        <v>67.4</v>
      </c>
    </row>
    <row r="473" spans="1:9" ht="30.75" customHeight="1">
      <c r="A473" s="37" t="s">
        <v>135</v>
      </c>
      <c r="B473" s="3" t="s">
        <v>14</v>
      </c>
      <c r="C473" s="3" t="s">
        <v>11</v>
      </c>
      <c r="D473" s="3" t="s">
        <v>55</v>
      </c>
      <c r="E473" s="3" t="s">
        <v>496</v>
      </c>
      <c r="F473" s="3" t="s">
        <v>5</v>
      </c>
      <c r="G473" s="56">
        <v>214.2</v>
      </c>
      <c r="H473" s="148">
        <v>144.3</v>
      </c>
      <c r="I473" s="163">
        <f t="shared" si="27"/>
        <v>67.4</v>
      </c>
    </row>
    <row r="474" spans="1:9" ht="20.25" customHeight="1">
      <c r="A474" s="29" t="s">
        <v>99</v>
      </c>
      <c r="B474" s="3" t="s">
        <v>14</v>
      </c>
      <c r="C474" s="3" t="s">
        <v>11</v>
      </c>
      <c r="D474" s="3" t="s">
        <v>55</v>
      </c>
      <c r="E474" s="3" t="s">
        <v>100</v>
      </c>
      <c r="F474" s="3"/>
      <c r="G474" s="56">
        <f>G475</f>
        <v>11240</v>
      </c>
      <c r="H474" s="56">
        <f>H475</f>
        <v>1837.8</v>
      </c>
      <c r="I474" s="163">
        <f t="shared" si="27"/>
        <v>16.4</v>
      </c>
    </row>
    <row r="475" spans="1:9" ht="30">
      <c r="A475" s="29" t="s">
        <v>325</v>
      </c>
      <c r="B475" s="3" t="s">
        <v>14</v>
      </c>
      <c r="C475" s="3" t="s">
        <v>11</v>
      </c>
      <c r="D475" s="3" t="s">
        <v>55</v>
      </c>
      <c r="E475" s="3" t="s">
        <v>244</v>
      </c>
      <c r="F475" s="3"/>
      <c r="G475" s="56">
        <f>G476</f>
        <v>11240</v>
      </c>
      <c r="H475" s="56">
        <f>H476</f>
        <v>1837.8</v>
      </c>
      <c r="I475" s="163">
        <f t="shared" si="27"/>
        <v>16.4</v>
      </c>
    </row>
    <row r="476" spans="1:9" ht="60">
      <c r="A476" s="35" t="s">
        <v>197</v>
      </c>
      <c r="B476" s="3" t="s">
        <v>14</v>
      </c>
      <c r="C476" s="3" t="s">
        <v>11</v>
      </c>
      <c r="D476" s="3" t="s">
        <v>55</v>
      </c>
      <c r="E476" s="3" t="s">
        <v>244</v>
      </c>
      <c r="F476" s="3" t="s">
        <v>198</v>
      </c>
      <c r="G476" s="56">
        <f>G478+G479+G480+G481+G482+G483+G484+G485+G486+G487</f>
        <v>11240</v>
      </c>
      <c r="H476" s="56">
        <f>H478+H479+H480+H481+H482+H483+H484+H485+H486+H487</f>
        <v>1837.8</v>
      </c>
      <c r="I476" s="163">
        <f t="shared" si="27"/>
        <v>16.4</v>
      </c>
    </row>
    <row r="477" spans="1:9" ht="15">
      <c r="A477" s="104" t="s">
        <v>374</v>
      </c>
      <c r="B477" s="3"/>
      <c r="C477" s="3"/>
      <c r="D477" s="3"/>
      <c r="E477" s="3"/>
      <c r="F477" s="3"/>
      <c r="G477" s="56"/>
      <c r="H477" s="148"/>
      <c r="I477" s="163"/>
    </row>
    <row r="478" spans="1:9" ht="45">
      <c r="A478" s="104" t="s">
        <v>417</v>
      </c>
      <c r="B478" s="3" t="s">
        <v>14</v>
      </c>
      <c r="C478" s="3" t="s">
        <v>11</v>
      </c>
      <c r="D478" s="3" t="s">
        <v>55</v>
      </c>
      <c r="E478" s="3" t="s">
        <v>425</v>
      </c>
      <c r="F478" s="3" t="s">
        <v>198</v>
      </c>
      <c r="G478" s="56">
        <v>210</v>
      </c>
      <c r="H478" s="148">
        <v>158.7</v>
      </c>
      <c r="I478" s="163">
        <f t="shared" si="27"/>
        <v>75.6</v>
      </c>
    </row>
    <row r="479" spans="1:9" ht="30">
      <c r="A479" s="104" t="s">
        <v>418</v>
      </c>
      <c r="B479" s="3" t="s">
        <v>14</v>
      </c>
      <c r="C479" s="3" t="s">
        <v>11</v>
      </c>
      <c r="D479" s="3" t="s">
        <v>55</v>
      </c>
      <c r="E479" s="3" t="s">
        <v>426</v>
      </c>
      <c r="F479" s="3" t="s">
        <v>198</v>
      </c>
      <c r="G479" s="56">
        <f>450+10</f>
        <v>460</v>
      </c>
      <c r="H479" s="148">
        <v>209.5</v>
      </c>
      <c r="I479" s="163">
        <f t="shared" si="27"/>
        <v>45.5</v>
      </c>
    </row>
    <row r="480" spans="1:9" ht="15">
      <c r="A480" s="104" t="s">
        <v>419</v>
      </c>
      <c r="B480" s="3" t="s">
        <v>14</v>
      </c>
      <c r="C480" s="3" t="s">
        <v>11</v>
      </c>
      <c r="D480" s="3" t="s">
        <v>55</v>
      </c>
      <c r="E480" s="3" t="s">
        <v>427</v>
      </c>
      <c r="F480" s="3" t="s">
        <v>198</v>
      </c>
      <c r="G480" s="56">
        <v>250</v>
      </c>
      <c r="H480" s="148">
        <v>199</v>
      </c>
      <c r="I480" s="163">
        <f t="shared" si="27"/>
        <v>79.6</v>
      </c>
    </row>
    <row r="481" spans="1:9" ht="59.25" customHeight="1">
      <c r="A481" s="104" t="s">
        <v>420</v>
      </c>
      <c r="B481" s="3" t="s">
        <v>14</v>
      </c>
      <c r="C481" s="3" t="s">
        <v>11</v>
      </c>
      <c r="D481" s="3" t="s">
        <v>55</v>
      </c>
      <c r="E481" s="3" t="s">
        <v>428</v>
      </c>
      <c r="F481" s="3" t="s">
        <v>198</v>
      </c>
      <c r="G481" s="56">
        <v>240</v>
      </c>
      <c r="H481" s="148">
        <v>60.8</v>
      </c>
      <c r="I481" s="163">
        <f t="shared" si="27"/>
        <v>25.3</v>
      </c>
    </row>
    <row r="482" spans="1:9" ht="45">
      <c r="A482" s="104" t="s">
        <v>421</v>
      </c>
      <c r="B482" s="3" t="s">
        <v>14</v>
      </c>
      <c r="C482" s="3" t="s">
        <v>11</v>
      </c>
      <c r="D482" s="3" t="s">
        <v>55</v>
      </c>
      <c r="E482" s="3" t="s">
        <v>429</v>
      </c>
      <c r="F482" s="3" t="s">
        <v>198</v>
      </c>
      <c r="G482" s="56">
        <v>3369</v>
      </c>
      <c r="H482" s="148">
        <v>89.1</v>
      </c>
      <c r="I482" s="163">
        <f t="shared" si="27"/>
        <v>2.6</v>
      </c>
    </row>
    <row r="483" spans="1:9" ht="45">
      <c r="A483" s="104" t="s">
        <v>422</v>
      </c>
      <c r="B483" s="3" t="s">
        <v>14</v>
      </c>
      <c r="C483" s="3" t="s">
        <v>11</v>
      </c>
      <c r="D483" s="3" t="s">
        <v>55</v>
      </c>
      <c r="E483" s="3" t="s">
        <v>430</v>
      </c>
      <c r="F483" s="3" t="s">
        <v>198</v>
      </c>
      <c r="G483" s="56">
        <v>200</v>
      </c>
      <c r="H483" s="148">
        <v>20</v>
      </c>
      <c r="I483" s="163">
        <f t="shared" si="27"/>
        <v>10</v>
      </c>
    </row>
    <row r="484" spans="1:9" ht="30">
      <c r="A484" s="104" t="s">
        <v>423</v>
      </c>
      <c r="B484" s="3" t="s">
        <v>14</v>
      </c>
      <c r="C484" s="3" t="s">
        <v>11</v>
      </c>
      <c r="D484" s="3" t="s">
        <v>55</v>
      </c>
      <c r="E484" s="3" t="s">
        <v>431</v>
      </c>
      <c r="F484" s="3" t="s">
        <v>198</v>
      </c>
      <c r="G484" s="56">
        <f>2250-50</f>
        <v>2200</v>
      </c>
      <c r="H484" s="148">
        <v>473.5</v>
      </c>
      <c r="I484" s="163">
        <f t="shared" si="27"/>
        <v>21.5</v>
      </c>
    </row>
    <row r="485" spans="1:9" ht="30">
      <c r="A485" s="104" t="s">
        <v>480</v>
      </c>
      <c r="B485" s="3" t="s">
        <v>14</v>
      </c>
      <c r="C485" s="3" t="s">
        <v>11</v>
      </c>
      <c r="D485" s="3" t="s">
        <v>55</v>
      </c>
      <c r="E485" s="3" t="s">
        <v>432</v>
      </c>
      <c r="F485" s="3" t="s">
        <v>198</v>
      </c>
      <c r="G485" s="56">
        <v>311</v>
      </c>
      <c r="H485" s="148">
        <v>81.8</v>
      </c>
      <c r="I485" s="163">
        <f t="shared" si="27"/>
        <v>26.3</v>
      </c>
    </row>
    <row r="486" spans="1:9" ht="30">
      <c r="A486" s="104" t="s">
        <v>424</v>
      </c>
      <c r="B486" s="3" t="s">
        <v>14</v>
      </c>
      <c r="C486" s="3" t="s">
        <v>11</v>
      </c>
      <c r="D486" s="3" t="s">
        <v>55</v>
      </c>
      <c r="E486" s="3" t="s">
        <v>433</v>
      </c>
      <c r="F486" s="3" t="s">
        <v>198</v>
      </c>
      <c r="G486" s="56">
        <f>3500+1360+800-2000+40</f>
        <v>3700</v>
      </c>
      <c r="H486" s="148">
        <v>340</v>
      </c>
      <c r="I486" s="163">
        <f t="shared" si="27"/>
        <v>9.2</v>
      </c>
    </row>
    <row r="487" spans="1:9" ht="63.75" customHeight="1">
      <c r="A487" s="139" t="s">
        <v>472</v>
      </c>
      <c r="B487" s="3" t="s">
        <v>14</v>
      </c>
      <c r="C487" s="3" t="s">
        <v>11</v>
      </c>
      <c r="D487" s="3" t="s">
        <v>55</v>
      </c>
      <c r="E487" s="3" t="s">
        <v>434</v>
      </c>
      <c r="F487" s="3" t="s">
        <v>198</v>
      </c>
      <c r="G487" s="56">
        <v>300</v>
      </c>
      <c r="H487" s="148">
        <v>205.4</v>
      </c>
      <c r="I487" s="163">
        <f t="shared" si="27"/>
        <v>68.5</v>
      </c>
    </row>
    <row r="488" spans="1:9" ht="39" customHeight="1">
      <c r="A488" s="124" t="s">
        <v>305</v>
      </c>
      <c r="B488" s="3" t="s">
        <v>14</v>
      </c>
      <c r="C488" s="3" t="s">
        <v>11</v>
      </c>
      <c r="D488" s="3" t="s">
        <v>27</v>
      </c>
      <c r="E488" s="3"/>
      <c r="F488" s="3"/>
      <c r="G488" s="56">
        <f>G489+G492</f>
        <v>7682.9</v>
      </c>
      <c r="H488" s="56">
        <f>H489+H492</f>
        <v>4251.6</v>
      </c>
      <c r="I488" s="163">
        <f t="shared" si="27"/>
        <v>55.3</v>
      </c>
    </row>
    <row r="489" spans="1:9" ht="68.25" customHeight="1">
      <c r="A489" s="37" t="s">
        <v>156</v>
      </c>
      <c r="B489" s="3" t="s">
        <v>14</v>
      </c>
      <c r="C489" s="3" t="s">
        <v>11</v>
      </c>
      <c r="D489" s="3" t="s">
        <v>27</v>
      </c>
      <c r="E489" s="3" t="s">
        <v>137</v>
      </c>
      <c r="F489" s="3"/>
      <c r="G489" s="56">
        <f>G490</f>
        <v>1950</v>
      </c>
      <c r="H489" s="56">
        <f>H490</f>
        <v>978.9</v>
      </c>
      <c r="I489" s="163">
        <f t="shared" si="27"/>
        <v>50.2</v>
      </c>
    </row>
    <row r="490" spans="1:9" ht="15">
      <c r="A490" s="29" t="s">
        <v>24</v>
      </c>
      <c r="B490" s="3" t="s">
        <v>14</v>
      </c>
      <c r="C490" s="3" t="s">
        <v>11</v>
      </c>
      <c r="D490" s="3" t="s">
        <v>27</v>
      </c>
      <c r="E490" s="3" t="s">
        <v>138</v>
      </c>
      <c r="F490" s="3"/>
      <c r="G490" s="56">
        <f>G491</f>
        <v>1950</v>
      </c>
      <c r="H490" s="56">
        <f>H491</f>
        <v>978.9</v>
      </c>
      <c r="I490" s="163">
        <f t="shared" si="27"/>
        <v>50.2</v>
      </c>
    </row>
    <row r="491" spans="1:9" ht="30">
      <c r="A491" s="29" t="s">
        <v>132</v>
      </c>
      <c r="B491" s="3" t="s">
        <v>14</v>
      </c>
      <c r="C491" s="3" t="s">
        <v>11</v>
      </c>
      <c r="D491" s="3" t="s">
        <v>27</v>
      </c>
      <c r="E491" s="3" t="s">
        <v>138</v>
      </c>
      <c r="F491" s="3" t="s">
        <v>130</v>
      </c>
      <c r="G491" s="56">
        <v>1950</v>
      </c>
      <c r="H491" s="148">
        <v>978.9</v>
      </c>
      <c r="I491" s="163">
        <f t="shared" si="27"/>
        <v>50.2</v>
      </c>
    </row>
    <row r="492" spans="1:9" ht="96" customHeight="1">
      <c r="A492" s="29" t="s">
        <v>92</v>
      </c>
      <c r="B492" s="3" t="s">
        <v>14</v>
      </c>
      <c r="C492" s="3" t="s">
        <v>11</v>
      </c>
      <c r="D492" s="3" t="s">
        <v>27</v>
      </c>
      <c r="E492" s="3" t="s">
        <v>51</v>
      </c>
      <c r="F492" s="3"/>
      <c r="G492" s="56">
        <f>G493</f>
        <v>5732.9</v>
      </c>
      <c r="H492" s="56">
        <f>H493</f>
        <v>3272.7</v>
      </c>
      <c r="I492" s="163">
        <f t="shared" si="27"/>
        <v>57.1</v>
      </c>
    </row>
    <row r="493" spans="1:9" ht="30">
      <c r="A493" s="29" t="s">
        <v>45</v>
      </c>
      <c r="B493" s="3" t="s">
        <v>14</v>
      </c>
      <c r="C493" s="3" t="s">
        <v>11</v>
      </c>
      <c r="D493" s="3" t="s">
        <v>27</v>
      </c>
      <c r="E493" s="3" t="s">
        <v>157</v>
      </c>
      <c r="F493" s="3"/>
      <c r="G493" s="56">
        <f>G494</f>
        <v>5732.9</v>
      </c>
      <c r="H493" s="56">
        <f>H494</f>
        <v>3272.7</v>
      </c>
      <c r="I493" s="163">
        <f t="shared" si="27"/>
        <v>57.1</v>
      </c>
    </row>
    <row r="494" spans="1:9" ht="32.25" customHeight="1">
      <c r="A494" s="37" t="s">
        <v>135</v>
      </c>
      <c r="B494" s="3" t="s">
        <v>14</v>
      </c>
      <c r="C494" s="3" t="s">
        <v>11</v>
      </c>
      <c r="D494" s="3" t="s">
        <v>27</v>
      </c>
      <c r="E494" s="3" t="s">
        <v>157</v>
      </c>
      <c r="F494" s="3" t="s">
        <v>5</v>
      </c>
      <c r="G494" s="56">
        <f>5277.9+24+431</f>
        <v>5732.9</v>
      </c>
      <c r="H494" s="148">
        <v>3272.7</v>
      </c>
      <c r="I494" s="163">
        <f t="shared" si="27"/>
        <v>57.1</v>
      </c>
    </row>
    <row r="495" spans="1:9" ht="28.5">
      <c r="A495" s="28" t="s">
        <v>277</v>
      </c>
      <c r="B495" s="4" t="s">
        <v>15</v>
      </c>
      <c r="C495" s="5"/>
      <c r="D495" s="16"/>
      <c r="E495" s="17"/>
      <c r="F495" s="5"/>
      <c r="G495" s="62">
        <f>G496+G549</f>
        <v>156206.1</v>
      </c>
      <c r="H495" s="62">
        <f>H496+H549</f>
        <v>67744.5</v>
      </c>
      <c r="I495" s="166">
        <f t="shared" si="27"/>
        <v>43.4</v>
      </c>
    </row>
    <row r="496" spans="1:9" ht="15">
      <c r="A496" s="29" t="s">
        <v>321</v>
      </c>
      <c r="B496" s="3" t="s">
        <v>15</v>
      </c>
      <c r="C496" s="3" t="s">
        <v>33</v>
      </c>
      <c r="D496" s="3"/>
      <c r="E496" s="3"/>
      <c r="F496" s="5"/>
      <c r="G496" s="56">
        <f>G497+G503+G518+G529</f>
        <v>156158.6</v>
      </c>
      <c r="H496" s="56">
        <f>H497+H503+H518+H529</f>
        <v>67697</v>
      </c>
      <c r="I496" s="163">
        <f t="shared" si="27"/>
        <v>43.4</v>
      </c>
    </row>
    <row r="497" spans="1:9" ht="15">
      <c r="A497" s="29" t="s">
        <v>124</v>
      </c>
      <c r="B497" s="3" t="s">
        <v>15</v>
      </c>
      <c r="C497" s="3" t="s">
        <v>33</v>
      </c>
      <c r="D497" s="3" t="s">
        <v>61</v>
      </c>
      <c r="E497" s="3"/>
      <c r="F497" s="3"/>
      <c r="G497" s="56">
        <f>G500+G498</f>
        <v>43447.8</v>
      </c>
      <c r="H497" s="56">
        <f>H500+H498</f>
        <v>22623.8</v>
      </c>
      <c r="I497" s="163">
        <f t="shared" si="27"/>
        <v>52.1</v>
      </c>
    </row>
    <row r="498" spans="1:9" ht="95.25" customHeight="1">
      <c r="A498" s="124" t="s">
        <v>524</v>
      </c>
      <c r="B498" s="3" t="s">
        <v>15</v>
      </c>
      <c r="C498" s="3" t="s">
        <v>33</v>
      </c>
      <c r="D498" s="3" t="s">
        <v>61</v>
      </c>
      <c r="E498" s="3" t="s">
        <v>511</v>
      </c>
      <c r="F498" s="3"/>
      <c r="G498" s="56">
        <f>G499</f>
        <v>7288</v>
      </c>
      <c r="H498" s="56">
        <f>H499</f>
        <v>0</v>
      </c>
      <c r="I498" s="163">
        <f t="shared" si="27"/>
        <v>0</v>
      </c>
    </row>
    <row r="499" spans="1:9" ht="15">
      <c r="A499" s="29" t="s">
        <v>406</v>
      </c>
      <c r="B499" s="3" t="s">
        <v>15</v>
      </c>
      <c r="C499" s="3" t="s">
        <v>33</v>
      </c>
      <c r="D499" s="3" t="s">
        <v>61</v>
      </c>
      <c r="E499" s="3" t="s">
        <v>511</v>
      </c>
      <c r="F499" s="3" t="s">
        <v>8</v>
      </c>
      <c r="G499" s="56">
        <v>7288</v>
      </c>
      <c r="H499" s="148">
        <v>0</v>
      </c>
      <c r="I499" s="163">
        <f t="shared" si="27"/>
        <v>0</v>
      </c>
    </row>
    <row r="500" spans="1:9" ht="30">
      <c r="A500" s="29" t="s">
        <v>158</v>
      </c>
      <c r="B500" s="3" t="s">
        <v>15</v>
      </c>
      <c r="C500" s="3" t="s">
        <v>33</v>
      </c>
      <c r="D500" s="3" t="s">
        <v>61</v>
      </c>
      <c r="E500" s="3" t="s">
        <v>62</v>
      </c>
      <c r="F500" s="3"/>
      <c r="G500" s="56">
        <f>G501</f>
        <v>36159.8</v>
      </c>
      <c r="H500" s="56">
        <f>H501</f>
        <v>22623.8</v>
      </c>
      <c r="I500" s="163">
        <f t="shared" si="27"/>
        <v>62.6</v>
      </c>
    </row>
    <row r="501" spans="1:9" ht="30">
      <c r="A501" s="29" t="s">
        <v>189</v>
      </c>
      <c r="B501" s="3" t="s">
        <v>15</v>
      </c>
      <c r="C501" s="3" t="s">
        <v>33</v>
      </c>
      <c r="D501" s="3" t="s">
        <v>61</v>
      </c>
      <c r="E501" s="3" t="s">
        <v>159</v>
      </c>
      <c r="F501" s="3"/>
      <c r="G501" s="56">
        <f>G502</f>
        <v>36159.8</v>
      </c>
      <c r="H501" s="56">
        <f>H502</f>
        <v>22623.8</v>
      </c>
      <c r="I501" s="163">
        <f t="shared" si="27"/>
        <v>62.6</v>
      </c>
    </row>
    <row r="502" spans="1:9" ht="17.25" customHeight="1">
      <c r="A502" s="37" t="s">
        <v>135</v>
      </c>
      <c r="B502" s="3" t="s">
        <v>15</v>
      </c>
      <c r="C502" s="3" t="s">
        <v>33</v>
      </c>
      <c r="D502" s="3" t="s">
        <v>61</v>
      </c>
      <c r="E502" s="3" t="s">
        <v>159</v>
      </c>
      <c r="F502" s="3" t="s">
        <v>5</v>
      </c>
      <c r="G502" s="56">
        <f>31430+52.5+3196.3+3000-1519</f>
        <v>36159.8</v>
      </c>
      <c r="H502" s="148">
        <v>22623.8</v>
      </c>
      <c r="I502" s="163">
        <f t="shared" si="27"/>
        <v>62.6</v>
      </c>
    </row>
    <row r="503" spans="1:9" ht="15">
      <c r="A503" s="29" t="s">
        <v>126</v>
      </c>
      <c r="B503" s="3" t="s">
        <v>15</v>
      </c>
      <c r="C503" s="3" t="s">
        <v>33</v>
      </c>
      <c r="D503" s="3" t="s">
        <v>52</v>
      </c>
      <c r="E503" s="3"/>
      <c r="F503" s="3"/>
      <c r="G503" s="56">
        <f>G507+G510+G504+G513</f>
        <v>38455.3</v>
      </c>
      <c r="H503" s="56">
        <f>H507+H510+H504+H513</f>
        <v>15617.9</v>
      </c>
      <c r="I503" s="163">
        <f t="shared" si="27"/>
        <v>40.6</v>
      </c>
    </row>
    <row r="504" spans="1:9" ht="30">
      <c r="A504" s="29" t="s">
        <v>158</v>
      </c>
      <c r="B504" s="3" t="s">
        <v>15</v>
      </c>
      <c r="C504" s="3" t="s">
        <v>33</v>
      </c>
      <c r="D504" s="3" t="s">
        <v>52</v>
      </c>
      <c r="E504" s="3" t="s">
        <v>62</v>
      </c>
      <c r="F504" s="3"/>
      <c r="G504" s="56">
        <f>G505</f>
        <v>35952.4</v>
      </c>
      <c r="H504" s="56">
        <f>H505</f>
        <v>14559.4</v>
      </c>
      <c r="I504" s="163">
        <f t="shared" si="27"/>
        <v>40.5</v>
      </c>
    </row>
    <row r="505" spans="1:9" ht="30">
      <c r="A505" s="29" t="s">
        <v>189</v>
      </c>
      <c r="B505" s="3" t="s">
        <v>15</v>
      </c>
      <c r="C505" s="3" t="s">
        <v>33</v>
      </c>
      <c r="D505" s="3" t="s">
        <v>52</v>
      </c>
      <c r="E505" s="3" t="s">
        <v>159</v>
      </c>
      <c r="F505" s="3"/>
      <c r="G505" s="56">
        <f>G506</f>
        <v>35952.4</v>
      </c>
      <c r="H505" s="56">
        <f>H506</f>
        <v>14559.4</v>
      </c>
      <c r="I505" s="163">
        <f t="shared" si="27"/>
        <v>40.5</v>
      </c>
    </row>
    <row r="506" spans="1:9" ht="35.25" customHeight="1">
      <c r="A506" s="37" t="s">
        <v>135</v>
      </c>
      <c r="B506" s="3" t="s">
        <v>15</v>
      </c>
      <c r="C506" s="3" t="s">
        <v>33</v>
      </c>
      <c r="D506" s="3" t="s">
        <v>52</v>
      </c>
      <c r="E506" s="3" t="s">
        <v>159</v>
      </c>
      <c r="F506" s="3" t="s">
        <v>5</v>
      </c>
      <c r="G506" s="56">
        <f>31927+1100+498.4+1500+1000-73</f>
        <v>35952.4</v>
      </c>
      <c r="H506" s="148">
        <v>14559.4</v>
      </c>
      <c r="I506" s="163">
        <f t="shared" si="27"/>
        <v>40.5</v>
      </c>
    </row>
    <row r="507" spans="1:9" ht="30">
      <c r="A507" s="29" t="s">
        <v>91</v>
      </c>
      <c r="B507" s="3" t="s">
        <v>15</v>
      </c>
      <c r="C507" s="3" t="s">
        <v>33</v>
      </c>
      <c r="D507" s="3" t="s">
        <v>52</v>
      </c>
      <c r="E507" s="3" t="s">
        <v>193</v>
      </c>
      <c r="F507" s="3"/>
      <c r="G507" s="56">
        <f>G508</f>
        <v>1939.9</v>
      </c>
      <c r="H507" s="56">
        <f>H508</f>
        <v>837.8</v>
      </c>
      <c r="I507" s="163">
        <f t="shared" si="27"/>
        <v>43.2</v>
      </c>
    </row>
    <row r="508" spans="1:9" ht="32.25" customHeight="1">
      <c r="A508" s="29" t="s">
        <v>45</v>
      </c>
      <c r="B508" s="3" t="s">
        <v>15</v>
      </c>
      <c r="C508" s="3" t="s">
        <v>33</v>
      </c>
      <c r="D508" s="3" t="s">
        <v>52</v>
      </c>
      <c r="E508" s="3" t="s">
        <v>163</v>
      </c>
      <c r="F508" s="3"/>
      <c r="G508" s="56">
        <f>G509</f>
        <v>1939.9</v>
      </c>
      <c r="H508" s="56">
        <f>H509</f>
        <v>837.8</v>
      </c>
      <c r="I508" s="163">
        <f t="shared" si="27"/>
        <v>43.2</v>
      </c>
    </row>
    <row r="509" spans="1:9" ht="28.5" customHeight="1">
      <c r="A509" s="37" t="s">
        <v>135</v>
      </c>
      <c r="B509" s="3" t="s">
        <v>15</v>
      </c>
      <c r="C509" s="3" t="s">
        <v>33</v>
      </c>
      <c r="D509" s="3" t="s">
        <v>52</v>
      </c>
      <c r="E509" s="3" t="s">
        <v>163</v>
      </c>
      <c r="F509" s="3" t="s">
        <v>5</v>
      </c>
      <c r="G509" s="56">
        <f>1841+23.1+19.8+56</f>
        <v>1939.9</v>
      </c>
      <c r="H509" s="148">
        <v>837.8</v>
      </c>
      <c r="I509" s="163">
        <f t="shared" si="27"/>
        <v>43.2</v>
      </c>
    </row>
    <row r="510" spans="1:9" ht="15">
      <c r="A510" s="29" t="s">
        <v>63</v>
      </c>
      <c r="B510" s="3" t="s">
        <v>15</v>
      </c>
      <c r="C510" s="3" t="s">
        <v>33</v>
      </c>
      <c r="D510" s="3" t="s">
        <v>52</v>
      </c>
      <c r="E510" s="3" t="s">
        <v>64</v>
      </c>
      <c r="F510" s="3"/>
      <c r="G510" s="56">
        <f>G511</f>
        <v>467</v>
      </c>
      <c r="H510" s="56">
        <f>H511</f>
        <v>175.6</v>
      </c>
      <c r="I510" s="163">
        <f t="shared" si="27"/>
        <v>37.6</v>
      </c>
    </row>
    <row r="511" spans="1:9" ht="30">
      <c r="A511" s="29" t="s">
        <v>45</v>
      </c>
      <c r="B511" s="3" t="s">
        <v>15</v>
      </c>
      <c r="C511" s="3" t="s">
        <v>33</v>
      </c>
      <c r="D511" s="3" t="s">
        <v>52</v>
      </c>
      <c r="E511" s="3" t="s">
        <v>162</v>
      </c>
      <c r="F511" s="3"/>
      <c r="G511" s="56">
        <f>G512</f>
        <v>467</v>
      </c>
      <c r="H511" s="56">
        <f>H512</f>
        <v>175.6</v>
      </c>
      <c r="I511" s="163">
        <f t="shared" si="27"/>
        <v>37.6</v>
      </c>
    </row>
    <row r="512" spans="1:9" ht="30">
      <c r="A512" s="29" t="s">
        <v>135</v>
      </c>
      <c r="B512" s="3" t="s">
        <v>15</v>
      </c>
      <c r="C512" s="3" t="s">
        <v>33</v>
      </c>
      <c r="D512" s="3" t="s">
        <v>52</v>
      </c>
      <c r="E512" s="3" t="s">
        <v>162</v>
      </c>
      <c r="F512" s="3" t="s">
        <v>5</v>
      </c>
      <c r="G512" s="56">
        <f>467</f>
        <v>467</v>
      </c>
      <c r="H512" s="148">
        <v>175.6</v>
      </c>
      <c r="I512" s="163">
        <f t="shared" si="27"/>
        <v>37.6</v>
      </c>
    </row>
    <row r="513" spans="1:9" ht="30">
      <c r="A513" s="29" t="s">
        <v>216</v>
      </c>
      <c r="B513" s="3" t="s">
        <v>15</v>
      </c>
      <c r="C513" s="3" t="s">
        <v>33</v>
      </c>
      <c r="D513" s="3" t="s">
        <v>52</v>
      </c>
      <c r="E513" s="3" t="s">
        <v>217</v>
      </c>
      <c r="F513" s="3"/>
      <c r="G513" s="56">
        <f>G514+G516</f>
        <v>96</v>
      </c>
      <c r="H513" s="56">
        <f>H514+H516</f>
        <v>45.1</v>
      </c>
      <c r="I513" s="163">
        <f t="shared" si="27"/>
        <v>47</v>
      </c>
    </row>
    <row r="514" spans="1:9" ht="75">
      <c r="A514" s="32" t="s">
        <v>230</v>
      </c>
      <c r="B514" s="3" t="s">
        <v>15</v>
      </c>
      <c r="C514" s="3" t="s">
        <v>33</v>
      </c>
      <c r="D514" s="3" t="s">
        <v>52</v>
      </c>
      <c r="E514" s="3" t="s">
        <v>231</v>
      </c>
      <c r="F514" s="3"/>
      <c r="G514" s="56">
        <f>G515</f>
        <v>90</v>
      </c>
      <c r="H514" s="56">
        <f>H515</f>
        <v>42.3</v>
      </c>
      <c r="I514" s="163">
        <f t="shared" si="27"/>
        <v>47</v>
      </c>
    </row>
    <row r="515" spans="1:9" ht="32.25" customHeight="1">
      <c r="A515" s="37" t="s">
        <v>135</v>
      </c>
      <c r="B515" s="3" t="s">
        <v>15</v>
      </c>
      <c r="C515" s="3" t="s">
        <v>33</v>
      </c>
      <c r="D515" s="3" t="s">
        <v>52</v>
      </c>
      <c r="E515" s="3" t="s">
        <v>231</v>
      </c>
      <c r="F515" s="3" t="s">
        <v>5</v>
      </c>
      <c r="G515" s="56">
        <v>90</v>
      </c>
      <c r="H515" s="148">
        <v>42.3</v>
      </c>
      <c r="I515" s="163">
        <f t="shared" si="27"/>
        <v>47</v>
      </c>
    </row>
    <row r="516" spans="1:9" ht="75.75" customHeight="1">
      <c r="A516" s="32" t="s">
        <v>232</v>
      </c>
      <c r="B516" s="3" t="s">
        <v>15</v>
      </c>
      <c r="C516" s="3" t="s">
        <v>33</v>
      </c>
      <c r="D516" s="3" t="s">
        <v>52</v>
      </c>
      <c r="E516" s="3" t="s">
        <v>233</v>
      </c>
      <c r="F516" s="3"/>
      <c r="G516" s="56">
        <f>G517</f>
        <v>6</v>
      </c>
      <c r="H516" s="56">
        <f>H517</f>
        <v>2.8</v>
      </c>
      <c r="I516" s="163">
        <f t="shared" si="27"/>
        <v>46.7</v>
      </c>
    </row>
    <row r="517" spans="1:9" ht="25.5" customHeight="1">
      <c r="A517" s="37" t="s">
        <v>135</v>
      </c>
      <c r="B517" s="3" t="s">
        <v>15</v>
      </c>
      <c r="C517" s="3" t="s">
        <v>33</v>
      </c>
      <c r="D517" s="3" t="s">
        <v>52</v>
      </c>
      <c r="E517" s="3" t="s">
        <v>233</v>
      </c>
      <c r="F517" s="3" t="s">
        <v>5</v>
      </c>
      <c r="G517" s="56">
        <v>6</v>
      </c>
      <c r="H517" s="148">
        <v>2.8</v>
      </c>
      <c r="I517" s="163">
        <f aca="true" t="shared" si="28" ref="I517:I554">H517/G517*100</f>
        <v>46.7</v>
      </c>
    </row>
    <row r="518" spans="1:9" ht="15">
      <c r="A518" s="29" t="s">
        <v>125</v>
      </c>
      <c r="B518" s="3" t="s">
        <v>15</v>
      </c>
      <c r="C518" s="3" t="s">
        <v>33</v>
      </c>
      <c r="D518" s="3" t="s">
        <v>34</v>
      </c>
      <c r="E518" s="3"/>
      <c r="F518" s="3"/>
      <c r="G518" s="56">
        <f>G519+G522+G527</f>
        <v>49083.5</v>
      </c>
      <c r="H518" s="56">
        <f>H519+H522+H527</f>
        <v>24942.7</v>
      </c>
      <c r="I518" s="163">
        <f t="shared" si="28"/>
        <v>50.8</v>
      </c>
    </row>
    <row r="519" spans="1:9" ht="15">
      <c r="A519" s="29" t="s">
        <v>160</v>
      </c>
      <c r="B519" s="3" t="s">
        <v>15</v>
      </c>
      <c r="C519" s="3" t="s">
        <v>33</v>
      </c>
      <c r="D519" s="3" t="s">
        <v>34</v>
      </c>
      <c r="E519" s="3" t="s">
        <v>339</v>
      </c>
      <c r="F519" s="3"/>
      <c r="G519" s="56">
        <f>G521</f>
        <v>41079</v>
      </c>
      <c r="H519" s="56">
        <f>H521</f>
        <v>21217</v>
      </c>
      <c r="I519" s="163">
        <f t="shared" si="28"/>
        <v>51.6</v>
      </c>
    </row>
    <row r="520" spans="1:9" ht="30">
      <c r="A520" s="29" t="s">
        <v>45</v>
      </c>
      <c r="B520" s="3" t="s">
        <v>15</v>
      </c>
      <c r="C520" s="3" t="s">
        <v>33</v>
      </c>
      <c r="D520" s="3" t="s">
        <v>34</v>
      </c>
      <c r="E520" s="3" t="s">
        <v>161</v>
      </c>
      <c r="F520" s="3"/>
      <c r="G520" s="56">
        <f>G521</f>
        <v>41079</v>
      </c>
      <c r="H520" s="56">
        <f>H521</f>
        <v>21217</v>
      </c>
      <c r="I520" s="163">
        <f t="shared" si="28"/>
        <v>51.6</v>
      </c>
    </row>
    <row r="521" spans="1:9" ht="33" customHeight="1">
      <c r="A521" s="37" t="s">
        <v>135</v>
      </c>
      <c r="B521" s="3" t="s">
        <v>15</v>
      </c>
      <c r="C521" s="3" t="s">
        <v>33</v>
      </c>
      <c r="D521" s="3" t="s">
        <v>34</v>
      </c>
      <c r="E521" s="3" t="s">
        <v>161</v>
      </c>
      <c r="F521" s="3" t="s">
        <v>5</v>
      </c>
      <c r="G521" s="56">
        <f>39524+1169+32-1000+1354</f>
        <v>41079</v>
      </c>
      <c r="H521" s="148">
        <v>21217</v>
      </c>
      <c r="I521" s="163">
        <f t="shared" si="28"/>
        <v>51.6</v>
      </c>
    </row>
    <row r="522" spans="1:9" ht="35.25" customHeight="1">
      <c r="A522" s="29" t="s">
        <v>216</v>
      </c>
      <c r="B522" s="3" t="s">
        <v>15</v>
      </c>
      <c r="C522" s="3" t="s">
        <v>33</v>
      </c>
      <c r="D522" s="3" t="s">
        <v>34</v>
      </c>
      <c r="E522" s="3" t="s">
        <v>217</v>
      </c>
      <c r="F522" s="3"/>
      <c r="G522" s="56">
        <f>G523+G525</f>
        <v>7707.5</v>
      </c>
      <c r="H522" s="56">
        <f>H523+H525</f>
        <v>3428.7</v>
      </c>
      <c r="I522" s="163">
        <f t="shared" si="28"/>
        <v>44.5</v>
      </c>
    </row>
    <row r="523" spans="1:9" ht="78.75" customHeight="1">
      <c r="A523" s="32" t="s">
        <v>230</v>
      </c>
      <c r="B523" s="3" t="s">
        <v>15</v>
      </c>
      <c r="C523" s="3" t="s">
        <v>33</v>
      </c>
      <c r="D523" s="3" t="s">
        <v>34</v>
      </c>
      <c r="E523" s="3" t="s">
        <v>231</v>
      </c>
      <c r="F523" s="3"/>
      <c r="G523" s="56">
        <f>G524</f>
        <v>7223.2</v>
      </c>
      <c r="H523" s="56">
        <f>H524</f>
        <v>3214</v>
      </c>
      <c r="I523" s="163">
        <f t="shared" si="28"/>
        <v>44.5</v>
      </c>
    </row>
    <row r="524" spans="1:9" ht="28.5" customHeight="1">
      <c r="A524" s="37" t="s">
        <v>135</v>
      </c>
      <c r="B524" s="3" t="s">
        <v>15</v>
      </c>
      <c r="C524" s="3" t="s">
        <v>33</v>
      </c>
      <c r="D524" s="3" t="s">
        <v>34</v>
      </c>
      <c r="E524" s="3" t="s">
        <v>231</v>
      </c>
      <c r="F524" s="3" t="s">
        <v>5</v>
      </c>
      <c r="G524" s="56">
        <v>7223.2</v>
      </c>
      <c r="H524" s="148">
        <v>3214</v>
      </c>
      <c r="I524" s="163">
        <f t="shared" si="28"/>
        <v>44.5</v>
      </c>
    </row>
    <row r="525" spans="1:9" ht="82.5" customHeight="1">
      <c r="A525" s="32" t="s">
        <v>232</v>
      </c>
      <c r="B525" s="3" t="s">
        <v>15</v>
      </c>
      <c r="C525" s="3" t="s">
        <v>33</v>
      </c>
      <c r="D525" s="3" t="s">
        <v>34</v>
      </c>
      <c r="E525" s="3" t="s">
        <v>233</v>
      </c>
      <c r="F525" s="3"/>
      <c r="G525" s="56">
        <f>G526</f>
        <v>484.3</v>
      </c>
      <c r="H525" s="56">
        <f>H526</f>
        <v>214.7</v>
      </c>
      <c r="I525" s="163">
        <f t="shared" si="28"/>
        <v>44.3</v>
      </c>
    </row>
    <row r="526" spans="1:9" ht="32.25" customHeight="1">
      <c r="A526" s="37" t="s">
        <v>135</v>
      </c>
      <c r="B526" s="3" t="s">
        <v>15</v>
      </c>
      <c r="C526" s="3" t="s">
        <v>33</v>
      </c>
      <c r="D526" s="3" t="s">
        <v>34</v>
      </c>
      <c r="E526" s="3" t="s">
        <v>233</v>
      </c>
      <c r="F526" s="3" t="s">
        <v>5</v>
      </c>
      <c r="G526" s="56">
        <v>484.3</v>
      </c>
      <c r="H526" s="148">
        <v>214.7</v>
      </c>
      <c r="I526" s="163">
        <f t="shared" si="28"/>
        <v>44.3</v>
      </c>
    </row>
    <row r="527" spans="1:9" ht="48" customHeight="1">
      <c r="A527" s="124" t="s">
        <v>513</v>
      </c>
      <c r="B527" s="3" t="s">
        <v>15</v>
      </c>
      <c r="C527" s="3" t="s">
        <v>33</v>
      </c>
      <c r="D527" s="3" t="s">
        <v>34</v>
      </c>
      <c r="E527" s="3" t="s">
        <v>512</v>
      </c>
      <c r="F527" s="3"/>
      <c r="G527" s="56">
        <f>G528</f>
        <v>297</v>
      </c>
      <c r="H527" s="56">
        <f>H528</f>
        <v>297</v>
      </c>
      <c r="I527" s="163">
        <f t="shared" si="28"/>
        <v>100</v>
      </c>
    </row>
    <row r="528" spans="1:9" ht="30.75" customHeight="1">
      <c r="A528" s="37" t="s">
        <v>135</v>
      </c>
      <c r="B528" s="3" t="s">
        <v>15</v>
      </c>
      <c r="C528" s="3" t="s">
        <v>33</v>
      </c>
      <c r="D528" s="3" t="s">
        <v>34</v>
      </c>
      <c r="E528" s="3" t="s">
        <v>512</v>
      </c>
      <c r="F528" s="3" t="s">
        <v>5</v>
      </c>
      <c r="G528" s="56">
        <v>297</v>
      </c>
      <c r="H528" s="148">
        <v>297</v>
      </c>
      <c r="I528" s="163">
        <f t="shared" si="28"/>
        <v>100</v>
      </c>
    </row>
    <row r="529" spans="1:9" ht="15">
      <c r="A529" s="29" t="s">
        <v>299</v>
      </c>
      <c r="B529" s="3" t="s">
        <v>15</v>
      </c>
      <c r="C529" s="3" t="s">
        <v>33</v>
      </c>
      <c r="D529" s="3" t="s">
        <v>300</v>
      </c>
      <c r="E529" s="3"/>
      <c r="F529" s="3"/>
      <c r="G529" s="56">
        <f>G530+G537+G542+G535+G540</f>
        <v>25172</v>
      </c>
      <c r="H529" s="56">
        <f>H530+H537+H542+H535+H540</f>
        <v>4512.6</v>
      </c>
      <c r="I529" s="163">
        <f t="shared" si="28"/>
        <v>17.9</v>
      </c>
    </row>
    <row r="530" spans="1:9" ht="66.75" customHeight="1">
      <c r="A530" s="27" t="s">
        <v>133</v>
      </c>
      <c r="B530" s="3" t="s">
        <v>15</v>
      </c>
      <c r="C530" s="3" t="s">
        <v>33</v>
      </c>
      <c r="D530" s="3" t="s">
        <v>300</v>
      </c>
      <c r="E530" s="3" t="s">
        <v>137</v>
      </c>
      <c r="F530" s="3"/>
      <c r="G530" s="56">
        <f>G531</f>
        <v>2537</v>
      </c>
      <c r="H530" s="56">
        <f>H531</f>
        <v>1331.8</v>
      </c>
      <c r="I530" s="163">
        <f t="shared" si="28"/>
        <v>52.5</v>
      </c>
    </row>
    <row r="531" spans="1:9" ht="15">
      <c r="A531" s="27" t="s">
        <v>24</v>
      </c>
      <c r="B531" s="3" t="s">
        <v>15</v>
      </c>
      <c r="C531" s="3" t="s">
        <v>33</v>
      </c>
      <c r="D531" s="3" t="s">
        <v>300</v>
      </c>
      <c r="E531" s="3" t="s">
        <v>138</v>
      </c>
      <c r="F531" s="3"/>
      <c r="G531" s="56">
        <f>G532</f>
        <v>2537</v>
      </c>
      <c r="H531" s="56">
        <f>H532</f>
        <v>1331.8</v>
      </c>
      <c r="I531" s="163">
        <f t="shared" si="28"/>
        <v>52.5</v>
      </c>
    </row>
    <row r="532" spans="1:9" ht="30">
      <c r="A532" s="27" t="s">
        <v>132</v>
      </c>
      <c r="B532" s="3" t="s">
        <v>15</v>
      </c>
      <c r="C532" s="3" t="s">
        <v>33</v>
      </c>
      <c r="D532" s="3" t="s">
        <v>300</v>
      </c>
      <c r="E532" s="3" t="s">
        <v>138</v>
      </c>
      <c r="F532" s="3" t="s">
        <v>130</v>
      </c>
      <c r="G532" s="56">
        <v>2537</v>
      </c>
      <c r="H532" s="148">
        <v>1331.8</v>
      </c>
      <c r="I532" s="163">
        <f t="shared" si="28"/>
        <v>52.5</v>
      </c>
    </row>
    <row r="533" spans="1:9" ht="109.5" customHeight="1">
      <c r="A533" s="37" t="s">
        <v>343</v>
      </c>
      <c r="B533" s="3" t="s">
        <v>15</v>
      </c>
      <c r="C533" s="3" t="s">
        <v>33</v>
      </c>
      <c r="D533" s="3" t="s">
        <v>300</v>
      </c>
      <c r="E533" s="3" t="s">
        <v>342</v>
      </c>
      <c r="F533" s="3"/>
      <c r="G533" s="56">
        <f aca="true" t="shared" si="29" ref="G533:H535">G534</f>
        <v>424</v>
      </c>
      <c r="H533" s="56">
        <f t="shared" si="29"/>
        <v>222.2</v>
      </c>
      <c r="I533" s="163">
        <f t="shared" si="28"/>
        <v>52.4</v>
      </c>
    </row>
    <row r="534" spans="1:9" ht="30">
      <c r="A534" s="27" t="s">
        <v>237</v>
      </c>
      <c r="B534" s="3" t="s">
        <v>15</v>
      </c>
      <c r="C534" s="3" t="s">
        <v>33</v>
      </c>
      <c r="D534" s="3" t="s">
        <v>300</v>
      </c>
      <c r="E534" s="3" t="s">
        <v>229</v>
      </c>
      <c r="F534" s="3"/>
      <c r="G534" s="56">
        <f t="shared" si="29"/>
        <v>424</v>
      </c>
      <c r="H534" s="56">
        <f t="shared" si="29"/>
        <v>222.2</v>
      </c>
      <c r="I534" s="163">
        <f t="shared" si="28"/>
        <v>52.4</v>
      </c>
    </row>
    <row r="535" spans="1:9" ht="120">
      <c r="A535" s="27" t="s">
        <v>254</v>
      </c>
      <c r="B535" s="3" t="s">
        <v>15</v>
      </c>
      <c r="C535" s="3" t="s">
        <v>33</v>
      </c>
      <c r="D535" s="3" t="s">
        <v>300</v>
      </c>
      <c r="E535" s="3" t="s">
        <v>234</v>
      </c>
      <c r="F535" s="3"/>
      <c r="G535" s="56">
        <f t="shared" si="29"/>
        <v>424</v>
      </c>
      <c r="H535" s="56">
        <f t="shared" si="29"/>
        <v>222.2</v>
      </c>
      <c r="I535" s="163">
        <f t="shared" si="28"/>
        <v>52.4</v>
      </c>
    </row>
    <row r="536" spans="1:9" ht="30">
      <c r="A536" s="27" t="s">
        <v>132</v>
      </c>
      <c r="B536" s="3" t="s">
        <v>15</v>
      </c>
      <c r="C536" s="3" t="s">
        <v>33</v>
      </c>
      <c r="D536" s="3" t="s">
        <v>300</v>
      </c>
      <c r="E536" s="3" t="s">
        <v>234</v>
      </c>
      <c r="F536" s="3" t="s">
        <v>130</v>
      </c>
      <c r="G536" s="56">
        <v>424</v>
      </c>
      <c r="H536" s="148">
        <v>222.2</v>
      </c>
      <c r="I536" s="163">
        <f t="shared" si="28"/>
        <v>52.4</v>
      </c>
    </row>
    <row r="537" spans="1:9" ht="92.25" customHeight="1">
      <c r="A537" s="29" t="s">
        <v>92</v>
      </c>
      <c r="B537" s="3" t="s">
        <v>15</v>
      </c>
      <c r="C537" s="3" t="s">
        <v>33</v>
      </c>
      <c r="D537" s="3" t="s">
        <v>300</v>
      </c>
      <c r="E537" s="3" t="s">
        <v>340</v>
      </c>
      <c r="F537" s="3"/>
      <c r="G537" s="56">
        <f>G538</f>
        <v>5812</v>
      </c>
      <c r="H537" s="56">
        <f>H538</f>
        <v>2729</v>
      </c>
      <c r="I537" s="163">
        <f t="shared" si="28"/>
        <v>47</v>
      </c>
    </row>
    <row r="538" spans="1:9" ht="30">
      <c r="A538" s="29" t="s">
        <v>45</v>
      </c>
      <c r="B538" s="3" t="s">
        <v>15</v>
      </c>
      <c r="C538" s="3" t="s">
        <v>33</v>
      </c>
      <c r="D538" s="3" t="s">
        <v>300</v>
      </c>
      <c r="E538" s="3" t="s">
        <v>151</v>
      </c>
      <c r="F538" s="3"/>
      <c r="G538" s="56">
        <f>G539</f>
        <v>5812</v>
      </c>
      <c r="H538" s="56">
        <f>H539</f>
        <v>2729</v>
      </c>
      <c r="I538" s="163">
        <f t="shared" si="28"/>
        <v>47</v>
      </c>
    </row>
    <row r="539" spans="1:9" ht="33" customHeight="1">
      <c r="A539" s="29" t="s">
        <v>152</v>
      </c>
      <c r="B539" s="3" t="s">
        <v>15</v>
      </c>
      <c r="C539" s="3" t="s">
        <v>33</v>
      </c>
      <c r="D539" s="3" t="s">
        <v>300</v>
      </c>
      <c r="E539" s="3" t="s">
        <v>151</v>
      </c>
      <c r="F539" s="3" t="s">
        <v>5</v>
      </c>
      <c r="G539" s="56">
        <v>5812</v>
      </c>
      <c r="H539" s="148">
        <v>2729</v>
      </c>
      <c r="I539" s="163">
        <f t="shared" si="28"/>
        <v>47</v>
      </c>
    </row>
    <row r="540" spans="1:9" ht="64.5" customHeight="1">
      <c r="A540" s="29" t="s">
        <v>515</v>
      </c>
      <c r="B540" s="3" t="s">
        <v>15</v>
      </c>
      <c r="C540" s="3" t="s">
        <v>33</v>
      </c>
      <c r="D540" s="3" t="s">
        <v>300</v>
      </c>
      <c r="E540" s="3" t="s">
        <v>514</v>
      </c>
      <c r="F540" s="3"/>
      <c r="G540" s="56">
        <f>G541</f>
        <v>14700</v>
      </c>
      <c r="H540" s="56">
        <f>H541</f>
        <v>0</v>
      </c>
      <c r="I540" s="163">
        <f t="shared" si="28"/>
        <v>0</v>
      </c>
    </row>
    <row r="541" spans="1:9" ht="29.25" customHeight="1">
      <c r="A541" s="27" t="s">
        <v>132</v>
      </c>
      <c r="B541" s="3" t="s">
        <v>15</v>
      </c>
      <c r="C541" s="3" t="s">
        <v>33</v>
      </c>
      <c r="D541" s="3" t="s">
        <v>300</v>
      </c>
      <c r="E541" s="3" t="s">
        <v>514</v>
      </c>
      <c r="F541" s="3" t="s">
        <v>130</v>
      </c>
      <c r="G541" s="56">
        <v>14700</v>
      </c>
      <c r="H541" s="148">
        <v>0</v>
      </c>
      <c r="I541" s="163">
        <f t="shared" si="28"/>
        <v>0</v>
      </c>
    </row>
    <row r="542" spans="1:9" ht="30">
      <c r="A542" s="29" t="s">
        <v>205</v>
      </c>
      <c r="B542" s="3" t="s">
        <v>15</v>
      </c>
      <c r="C542" s="3" t="s">
        <v>33</v>
      </c>
      <c r="D542" s="3" t="s">
        <v>300</v>
      </c>
      <c r="E542" s="3" t="s">
        <v>100</v>
      </c>
      <c r="F542" s="3"/>
      <c r="G542" s="56">
        <f>G543+G545+G547</f>
        <v>1699</v>
      </c>
      <c r="H542" s="56">
        <f>H543+H545+H547</f>
        <v>229.6</v>
      </c>
      <c r="I542" s="163">
        <f t="shared" si="28"/>
        <v>13.5</v>
      </c>
    </row>
    <row r="543" spans="1:9" ht="45">
      <c r="A543" s="29" t="s">
        <v>278</v>
      </c>
      <c r="B543" s="3" t="s">
        <v>15</v>
      </c>
      <c r="C543" s="3" t="s">
        <v>33</v>
      </c>
      <c r="D543" s="3" t="s">
        <v>300</v>
      </c>
      <c r="E543" s="3" t="s">
        <v>246</v>
      </c>
      <c r="F543" s="3"/>
      <c r="G543" s="56">
        <f>G544</f>
        <v>400</v>
      </c>
      <c r="H543" s="56">
        <f>H544</f>
        <v>112.3</v>
      </c>
      <c r="I543" s="163">
        <f t="shared" si="28"/>
        <v>28.1</v>
      </c>
    </row>
    <row r="544" spans="1:9" ht="30">
      <c r="A544" s="32" t="s">
        <v>132</v>
      </c>
      <c r="B544" s="3" t="s">
        <v>15</v>
      </c>
      <c r="C544" s="3" t="s">
        <v>33</v>
      </c>
      <c r="D544" s="3" t="s">
        <v>300</v>
      </c>
      <c r="E544" s="3" t="s">
        <v>246</v>
      </c>
      <c r="F544" s="3" t="s">
        <v>130</v>
      </c>
      <c r="G544" s="56">
        <v>400</v>
      </c>
      <c r="H544" s="148">
        <v>112.3</v>
      </c>
      <c r="I544" s="163">
        <f t="shared" si="28"/>
        <v>28.1</v>
      </c>
    </row>
    <row r="545" spans="1:9" ht="45">
      <c r="A545" s="74" t="s">
        <v>251</v>
      </c>
      <c r="B545" s="3" t="s">
        <v>15</v>
      </c>
      <c r="C545" s="3" t="s">
        <v>33</v>
      </c>
      <c r="D545" s="3" t="s">
        <v>300</v>
      </c>
      <c r="E545" s="3" t="s">
        <v>191</v>
      </c>
      <c r="F545" s="3"/>
      <c r="G545" s="56">
        <f>G546</f>
        <v>1226</v>
      </c>
      <c r="H545" s="56">
        <f>H546</f>
        <v>117.3</v>
      </c>
      <c r="I545" s="163">
        <f t="shared" si="28"/>
        <v>9.6</v>
      </c>
    </row>
    <row r="546" spans="1:9" ht="30">
      <c r="A546" s="32" t="s">
        <v>132</v>
      </c>
      <c r="B546" s="3" t="s">
        <v>15</v>
      </c>
      <c r="C546" s="3" t="s">
        <v>33</v>
      </c>
      <c r="D546" s="3" t="s">
        <v>300</v>
      </c>
      <c r="E546" s="3" t="s">
        <v>191</v>
      </c>
      <c r="F546" s="3" t="s">
        <v>130</v>
      </c>
      <c r="G546" s="56">
        <f>1086+140</f>
        <v>1226</v>
      </c>
      <c r="H546" s="148">
        <v>117.3</v>
      </c>
      <c r="I546" s="163">
        <f t="shared" si="28"/>
        <v>9.6</v>
      </c>
    </row>
    <row r="547" spans="1:9" ht="60">
      <c r="A547" s="29" t="s">
        <v>521</v>
      </c>
      <c r="B547" s="3" t="s">
        <v>15</v>
      </c>
      <c r="C547" s="3" t="s">
        <v>33</v>
      </c>
      <c r="D547" s="3" t="s">
        <v>300</v>
      </c>
      <c r="E547" s="3" t="s">
        <v>520</v>
      </c>
      <c r="F547" s="3"/>
      <c r="G547" s="56">
        <f>G548</f>
        <v>73</v>
      </c>
      <c r="H547" s="56">
        <f>H548</f>
        <v>0</v>
      </c>
      <c r="I547" s="163">
        <f t="shared" si="28"/>
        <v>0</v>
      </c>
    </row>
    <row r="548" spans="1:9" ht="30">
      <c r="A548" s="37" t="s">
        <v>132</v>
      </c>
      <c r="B548" s="3" t="s">
        <v>15</v>
      </c>
      <c r="C548" s="3" t="s">
        <v>33</v>
      </c>
      <c r="D548" s="3" t="s">
        <v>300</v>
      </c>
      <c r="E548" s="3" t="s">
        <v>520</v>
      </c>
      <c r="F548" s="3" t="s">
        <v>130</v>
      </c>
      <c r="G548" s="56">
        <v>73</v>
      </c>
      <c r="H548" s="148">
        <v>0</v>
      </c>
      <c r="I548" s="163">
        <f t="shared" si="28"/>
        <v>0</v>
      </c>
    </row>
    <row r="549" spans="1:9" ht="15">
      <c r="A549" s="33" t="s">
        <v>10</v>
      </c>
      <c r="B549" s="3" t="s">
        <v>15</v>
      </c>
      <c r="C549" s="3" t="s">
        <v>65</v>
      </c>
      <c r="D549" s="3"/>
      <c r="E549" s="3"/>
      <c r="F549" s="3"/>
      <c r="G549" s="56">
        <f aca="true" t="shared" si="30" ref="G549:H552">G550</f>
        <v>47.5</v>
      </c>
      <c r="H549" s="56">
        <f t="shared" si="30"/>
        <v>47.5</v>
      </c>
      <c r="I549" s="163">
        <f t="shared" si="28"/>
        <v>100</v>
      </c>
    </row>
    <row r="550" spans="1:9" ht="15">
      <c r="A550" s="29" t="s">
        <v>68</v>
      </c>
      <c r="B550" s="3" t="s">
        <v>15</v>
      </c>
      <c r="C550" s="3" t="s">
        <v>65</v>
      </c>
      <c r="D550" s="3" t="s">
        <v>69</v>
      </c>
      <c r="E550" s="3"/>
      <c r="F550" s="3"/>
      <c r="G550" s="56">
        <f t="shared" si="30"/>
        <v>47.5</v>
      </c>
      <c r="H550" s="56">
        <f t="shared" si="30"/>
        <v>47.5</v>
      </c>
      <c r="I550" s="163">
        <f t="shared" si="28"/>
        <v>100</v>
      </c>
    </row>
    <row r="551" spans="1:9" ht="30">
      <c r="A551" s="123" t="s">
        <v>99</v>
      </c>
      <c r="B551" s="3" t="s">
        <v>15</v>
      </c>
      <c r="C551" s="3" t="s">
        <v>65</v>
      </c>
      <c r="D551" s="3" t="s">
        <v>69</v>
      </c>
      <c r="E551" s="3" t="s">
        <v>242</v>
      </c>
      <c r="F551" s="3"/>
      <c r="G551" s="56">
        <f t="shared" si="30"/>
        <v>47.5</v>
      </c>
      <c r="H551" s="56">
        <f t="shared" si="30"/>
        <v>47.5</v>
      </c>
      <c r="I551" s="163">
        <f t="shared" si="28"/>
        <v>100</v>
      </c>
    </row>
    <row r="552" spans="1:9" ht="62.25" customHeight="1">
      <c r="A552" s="37" t="s">
        <v>448</v>
      </c>
      <c r="B552" s="3" t="s">
        <v>15</v>
      </c>
      <c r="C552" s="3" t="s">
        <v>65</v>
      </c>
      <c r="D552" s="3" t="s">
        <v>69</v>
      </c>
      <c r="E552" s="3" t="s">
        <v>241</v>
      </c>
      <c r="F552" s="3"/>
      <c r="G552" s="56">
        <f t="shared" si="30"/>
        <v>47.5</v>
      </c>
      <c r="H552" s="56">
        <f t="shared" si="30"/>
        <v>47.5</v>
      </c>
      <c r="I552" s="163">
        <f t="shared" si="28"/>
        <v>100</v>
      </c>
    </row>
    <row r="553" spans="1:9" ht="45">
      <c r="A553" s="27" t="s">
        <v>349</v>
      </c>
      <c r="B553" s="3" t="s">
        <v>15</v>
      </c>
      <c r="C553" s="3" t="s">
        <v>65</v>
      </c>
      <c r="D553" s="3" t="s">
        <v>69</v>
      </c>
      <c r="E553" s="3" t="s">
        <v>241</v>
      </c>
      <c r="F553" s="3" t="s">
        <v>130</v>
      </c>
      <c r="G553" s="56">
        <v>47.5</v>
      </c>
      <c r="H553" s="148">
        <v>47.5</v>
      </c>
      <c r="I553" s="163">
        <f t="shared" si="28"/>
        <v>100</v>
      </c>
    </row>
    <row r="554" spans="1:9" ht="15">
      <c r="A554" s="36" t="s">
        <v>20</v>
      </c>
      <c r="B554" s="2"/>
      <c r="C554" s="2"/>
      <c r="D554" s="20"/>
      <c r="E554" s="20"/>
      <c r="F554" s="88"/>
      <c r="G554" s="60">
        <f>G11+G19+G138+G166+G322+G343+G449+G495+G189+G181+G293+G305</f>
        <v>1370698.1</v>
      </c>
      <c r="H554" s="60">
        <f>H11+H19+H138+H166+H322+H343+H449+H495+H189+H181+H293+H305</f>
        <v>599362.1</v>
      </c>
      <c r="I554" s="166">
        <f t="shared" si="28"/>
        <v>43.7</v>
      </c>
    </row>
    <row r="556" ht="15">
      <c r="G556" s="61"/>
    </row>
    <row r="557" ht="15">
      <c r="G557" s="7"/>
    </row>
  </sheetData>
  <sheetProtection/>
  <mergeCells count="6">
    <mergeCell ref="D1:G1"/>
    <mergeCell ref="A7:G7"/>
    <mergeCell ref="A6:I6"/>
    <mergeCell ref="G2:I2"/>
    <mergeCell ref="G3:I3"/>
    <mergeCell ref="G4:I4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70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5.375" style="0" customWidth="1"/>
    <col min="2" max="2" width="80.875" style="0" customWidth="1"/>
    <col min="3" max="3" width="15.75390625" style="281" customWidth="1"/>
    <col min="4" max="4" width="10.375" style="0" customWidth="1"/>
    <col min="5" max="5" width="11.375" style="0" customWidth="1"/>
  </cols>
  <sheetData>
    <row r="1" spans="1:5" ht="16.5">
      <c r="A1" s="343"/>
      <c r="B1" s="342"/>
      <c r="C1" s="170" t="s">
        <v>863</v>
      </c>
      <c r="D1" s="170"/>
      <c r="E1" s="170"/>
    </row>
    <row r="2" spans="1:5" ht="27" customHeight="1">
      <c r="A2" s="281"/>
      <c r="B2" s="340"/>
      <c r="C2" s="171" t="s">
        <v>534</v>
      </c>
      <c r="D2" s="171"/>
      <c r="E2" s="171"/>
    </row>
    <row r="3" spans="1:5" ht="15.75">
      <c r="A3" s="281"/>
      <c r="B3" s="340"/>
      <c r="C3" s="341" t="s">
        <v>541</v>
      </c>
      <c r="D3" s="341"/>
      <c r="E3" s="341"/>
    </row>
    <row r="4" spans="1:5" ht="15.75">
      <c r="A4" s="281"/>
      <c r="B4" s="340"/>
      <c r="C4" s="339"/>
      <c r="D4" s="339"/>
      <c r="E4" s="339"/>
    </row>
    <row r="5" spans="1:5" ht="13.5" customHeight="1">
      <c r="A5" s="174" t="s">
        <v>862</v>
      </c>
      <c r="B5" s="174"/>
      <c r="C5" s="174"/>
      <c r="D5" s="174"/>
      <c r="E5" s="174"/>
    </row>
    <row r="6" spans="1:5" ht="15.75">
      <c r="A6" s="174" t="s">
        <v>861</v>
      </c>
      <c r="B6" s="174"/>
      <c r="C6" s="174"/>
      <c r="D6" s="174"/>
      <c r="E6" s="174"/>
    </row>
    <row r="7" spans="2:5" ht="16.5">
      <c r="B7" s="338"/>
      <c r="C7" s="337" t="s">
        <v>788</v>
      </c>
      <c r="E7" s="337" t="s">
        <v>788</v>
      </c>
    </row>
    <row r="8" spans="1:5" ht="81.75" customHeight="1">
      <c r="A8" s="336" t="s">
        <v>860</v>
      </c>
      <c r="B8" s="336" t="s">
        <v>859</v>
      </c>
      <c r="C8" s="143" t="s">
        <v>529</v>
      </c>
      <c r="D8" s="144" t="s">
        <v>530</v>
      </c>
      <c r="E8" s="144" t="s">
        <v>531</v>
      </c>
    </row>
    <row r="9" spans="1:5" ht="12.75" customHeight="1">
      <c r="A9" s="145">
        <v>1</v>
      </c>
      <c r="B9" s="145">
        <v>2</v>
      </c>
      <c r="C9" s="145">
        <v>3</v>
      </c>
      <c r="D9" s="335">
        <v>4</v>
      </c>
      <c r="E9" s="335">
        <v>5</v>
      </c>
    </row>
    <row r="10" spans="1:5" ht="17.25" customHeight="1">
      <c r="A10" s="334" t="s">
        <v>858</v>
      </c>
      <c r="B10" s="333"/>
      <c r="C10" s="333"/>
      <c r="D10" s="333"/>
      <c r="E10" s="332"/>
    </row>
    <row r="11" spans="1:5" ht="31.5" customHeight="1">
      <c r="A11" s="293" t="s">
        <v>857</v>
      </c>
      <c r="B11" s="331" t="s">
        <v>856</v>
      </c>
      <c r="C11" s="291">
        <v>85086.2</v>
      </c>
      <c r="D11" s="302">
        <v>18835.9</v>
      </c>
      <c r="E11" s="301">
        <f>D11/C11*100</f>
        <v>22.1</v>
      </c>
    </row>
    <row r="12" spans="1:5" ht="30" customHeight="1">
      <c r="A12" s="305" t="s">
        <v>855</v>
      </c>
      <c r="B12" s="304" t="s">
        <v>854</v>
      </c>
      <c r="C12" s="303">
        <v>2000</v>
      </c>
      <c r="D12" s="302">
        <v>184.3</v>
      </c>
      <c r="E12" s="301">
        <f>D12/C12*100</f>
        <v>9.2</v>
      </c>
    </row>
    <row r="13" spans="1:5" ht="29.25" customHeight="1">
      <c r="A13" s="329" t="s">
        <v>853</v>
      </c>
      <c r="B13" s="330" t="s">
        <v>852</v>
      </c>
      <c r="C13" s="303">
        <v>511</v>
      </c>
      <c r="D13" s="302">
        <v>0</v>
      </c>
      <c r="E13" s="301">
        <f>D13/C13*100</f>
        <v>0</v>
      </c>
    </row>
    <row r="14" spans="1:5" ht="29.25" customHeight="1">
      <c r="A14" s="329" t="s">
        <v>851</v>
      </c>
      <c r="B14" s="327" t="s">
        <v>245</v>
      </c>
      <c r="C14" s="303">
        <v>120</v>
      </c>
      <c r="D14" s="302">
        <v>26.8</v>
      </c>
      <c r="E14" s="301">
        <f>D14/C14*100</f>
        <v>22.3</v>
      </c>
    </row>
    <row r="15" spans="1:5" ht="33" customHeight="1">
      <c r="A15" s="329" t="s">
        <v>850</v>
      </c>
      <c r="B15" s="316" t="s">
        <v>827</v>
      </c>
      <c r="C15" s="303">
        <v>7500</v>
      </c>
      <c r="D15" s="302">
        <v>0</v>
      </c>
      <c r="E15" s="301">
        <f>D15/C15*100</f>
        <v>0</v>
      </c>
    </row>
    <row r="16" spans="1:5" ht="33" customHeight="1">
      <c r="A16" s="329" t="s">
        <v>849</v>
      </c>
      <c r="B16" s="304" t="s">
        <v>815</v>
      </c>
      <c r="C16" s="303">
        <f>5000+8000</f>
        <v>13000</v>
      </c>
      <c r="D16" s="302">
        <v>8387.7</v>
      </c>
      <c r="E16" s="301">
        <f>D16/C16*100</f>
        <v>64.5</v>
      </c>
    </row>
    <row r="17" spans="1:5" ht="33" customHeight="1">
      <c r="A17" s="329" t="s">
        <v>848</v>
      </c>
      <c r="B17" s="304" t="s">
        <v>389</v>
      </c>
      <c r="C17" s="303">
        <v>500</v>
      </c>
      <c r="D17" s="302">
        <v>0</v>
      </c>
      <c r="E17" s="301">
        <f>D17/C17*100</f>
        <v>0</v>
      </c>
    </row>
    <row r="18" spans="1:5" ht="33" customHeight="1">
      <c r="A18" s="329" t="s">
        <v>847</v>
      </c>
      <c r="B18" s="306" t="s">
        <v>521</v>
      </c>
      <c r="C18" s="303">
        <v>1519</v>
      </c>
      <c r="D18" s="302">
        <v>0</v>
      </c>
      <c r="E18" s="301">
        <f>D18/C18*100</f>
        <v>0</v>
      </c>
    </row>
    <row r="19" spans="1:5" ht="50.25" customHeight="1">
      <c r="A19" s="329" t="s">
        <v>846</v>
      </c>
      <c r="B19" s="327" t="s">
        <v>845</v>
      </c>
      <c r="C19" s="303">
        <f>3000+6500</f>
        <v>9500</v>
      </c>
      <c r="D19" s="302">
        <v>87.8</v>
      </c>
      <c r="E19" s="301">
        <f>D19/C19*100</f>
        <v>0.9</v>
      </c>
    </row>
    <row r="20" spans="1:5" ht="15.75">
      <c r="A20" s="289"/>
      <c r="B20" s="288" t="s">
        <v>844</v>
      </c>
      <c r="C20" s="287">
        <f>SUM(C11:C19)</f>
        <v>119736.2</v>
      </c>
      <c r="D20" s="287">
        <f>SUM(D11:D19)</f>
        <v>27522.5</v>
      </c>
      <c r="E20" s="297">
        <f>D20/C20*100</f>
        <v>23</v>
      </c>
    </row>
    <row r="21" spans="1:5" ht="31.5" customHeight="1">
      <c r="A21" s="296" t="s">
        <v>843</v>
      </c>
      <c r="B21" s="295"/>
      <c r="C21" s="295"/>
      <c r="D21" s="295"/>
      <c r="E21" s="294"/>
    </row>
    <row r="22" spans="1:5" ht="18" customHeight="1">
      <c r="A22" s="293" t="s">
        <v>842</v>
      </c>
      <c r="B22" s="328" t="s">
        <v>841</v>
      </c>
      <c r="C22" s="324">
        <v>19758.3</v>
      </c>
      <c r="D22" s="290">
        <v>99.6</v>
      </c>
      <c r="E22" s="301">
        <f>D22/C22*100</f>
        <v>0.5</v>
      </c>
    </row>
    <row r="23" spans="1:5" ht="30">
      <c r="A23" s="305" t="s">
        <v>840</v>
      </c>
      <c r="B23" s="327" t="s">
        <v>839</v>
      </c>
      <c r="C23" s="308">
        <v>16623</v>
      </c>
      <c r="D23" s="290">
        <v>3130.4</v>
      </c>
      <c r="E23" s="301">
        <f>D23/C23*100</f>
        <v>18.8</v>
      </c>
    </row>
    <row r="24" spans="1:5" ht="30">
      <c r="A24" s="305" t="s">
        <v>838</v>
      </c>
      <c r="B24" s="304" t="s">
        <v>799</v>
      </c>
      <c r="C24" s="303">
        <v>5440.2</v>
      </c>
      <c r="D24" s="290">
        <v>2765.7</v>
      </c>
      <c r="E24" s="301">
        <f>D24/C24*100</f>
        <v>50.8</v>
      </c>
    </row>
    <row r="25" spans="1:5" ht="15">
      <c r="A25" s="305" t="s">
        <v>837</v>
      </c>
      <c r="B25" s="327" t="s">
        <v>836</v>
      </c>
      <c r="C25" s="303">
        <v>150</v>
      </c>
      <c r="D25" s="163">
        <v>78</v>
      </c>
      <c r="E25" s="301">
        <f>D25/C25*100</f>
        <v>52</v>
      </c>
    </row>
    <row r="26" spans="1:5" ht="30">
      <c r="A26" s="305" t="s">
        <v>835</v>
      </c>
      <c r="B26" s="327" t="s">
        <v>347</v>
      </c>
      <c r="C26" s="303">
        <v>250</v>
      </c>
      <c r="D26" s="20">
        <v>104.1</v>
      </c>
      <c r="E26" s="301">
        <f>D26/C26*100</f>
        <v>41.6</v>
      </c>
    </row>
    <row r="27" spans="1:5" ht="34.5" customHeight="1">
      <c r="A27" s="305" t="s">
        <v>834</v>
      </c>
      <c r="B27" s="327" t="s">
        <v>833</v>
      </c>
      <c r="C27" s="303">
        <v>100</v>
      </c>
      <c r="D27" s="301">
        <v>0</v>
      </c>
      <c r="E27" s="301">
        <f>D27/C27*100</f>
        <v>0</v>
      </c>
    </row>
    <row r="28" spans="1:5" ht="33.75" customHeight="1">
      <c r="A28" s="305" t="s">
        <v>832</v>
      </c>
      <c r="B28" s="316" t="s">
        <v>291</v>
      </c>
      <c r="C28" s="303">
        <v>1444</v>
      </c>
      <c r="D28" s="301">
        <v>0</v>
      </c>
      <c r="E28" s="301">
        <f>D28/C28*100</f>
        <v>0</v>
      </c>
    </row>
    <row r="29" spans="1:5" ht="15">
      <c r="A29" s="305" t="s">
        <v>831</v>
      </c>
      <c r="B29" s="316" t="s">
        <v>348</v>
      </c>
      <c r="C29" s="303">
        <v>100</v>
      </c>
      <c r="D29" s="301">
        <v>0</v>
      </c>
      <c r="E29" s="301">
        <f>D29/C29*100</f>
        <v>0</v>
      </c>
    </row>
    <row r="30" spans="1:5" ht="15">
      <c r="A30" s="305" t="s">
        <v>830</v>
      </c>
      <c r="B30" s="316" t="s">
        <v>829</v>
      </c>
      <c r="C30" s="303">
        <v>2119</v>
      </c>
      <c r="D30" s="290">
        <v>90.8</v>
      </c>
      <c r="E30" s="301">
        <f>D30/C30*100</f>
        <v>4.3</v>
      </c>
    </row>
    <row r="31" spans="1:5" ht="30">
      <c r="A31" s="305" t="s">
        <v>828</v>
      </c>
      <c r="B31" s="316" t="s">
        <v>827</v>
      </c>
      <c r="C31" s="303">
        <v>500</v>
      </c>
      <c r="D31" s="301">
        <v>0</v>
      </c>
      <c r="E31" s="301">
        <f>D31/C31*100</f>
        <v>0</v>
      </c>
    </row>
    <row r="32" spans="1:5" ht="15.75">
      <c r="A32" s="289"/>
      <c r="B32" s="288" t="s">
        <v>826</v>
      </c>
      <c r="C32" s="287">
        <f>SUM(C22:C31)</f>
        <v>46484.5</v>
      </c>
      <c r="D32" s="287">
        <f>SUM(D22:D31)</f>
        <v>6268.6</v>
      </c>
      <c r="E32" s="297">
        <f>D32/C32*100</f>
        <v>13.5</v>
      </c>
    </row>
    <row r="33" spans="1:5" ht="31.5" customHeight="1">
      <c r="A33" s="296" t="s">
        <v>825</v>
      </c>
      <c r="B33" s="295"/>
      <c r="C33" s="295"/>
      <c r="D33" s="295"/>
      <c r="E33" s="294"/>
    </row>
    <row r="34" spans="1:5" ht="19.5" customHeight="1">
      <c r="A34" s="326" t="s">
        <v>824</v>
      </c>
      <c r="B34" s="325" t="s">
        <v>815</v>
      </c>
      <c r="C34" s="324">
        <v>5487</v>
      </c>
      <c r="D34" s="302">
        <v>3036.8</v>
      </c>
      <c r="E34" s="301">
        <f>D34/C34*100</f>
        <v>55.3</v>
      </c>
    </row>
    <row r="35" spans="1:5" ht="16.5">
      <c r="A35" s="286"/>
      <c r="B35" s="288" t="s">
        <v>823</v>
      </c>
      <c r="C35" s="287">
        <f>C34</f>
        <v>5487</v>
      </c>
      <c r="D35" s="287">
        <f>D34</f>
        <v>3036.8</v>
      </c>
      <c r="E35" s="287">
        <f>E34</f>
        <v>55.3</v>
      </c>
    </row>
    <row r="36" spans="1:5" ht="15.75">
      <c r="A36" s="312" t="s">
        <v>822</v>
      </c>
      <c r="B36" s="311"/>
      <c r="C36" s="311"/>
      <c r="D36" s="311"/>
      <c r="E36" s="310"/>
    </row>
    <row r="37" spans="1:5" ht="45">
      <c r="A37" s="323" t="s">
        <v>821</v>
      </c>
      <c r="B37" s="322" t="s">
        <v>274</v>
      </c>
      <c r="C37" s="291">
        <v>200</v>
      </c>
      <c r="D37" s="302">
        <v>99.8</v>
      </c>
      <c r="E37" s="301">
        <f>D37/C37*100</f>
        <v>49.9</v>
      </c>
    </row>
    <row r="38" spans="1:5" ht="16.5">
      <c r="A38" s="286"/>
      <c r="B38" s="288" t="s">
        <v>820</v>
      </c>
      <c r="C38" s="287">
        <f>C37</f>
        <v>200</v>
      </c>
      <c r="D38" s="287">
        <f>D37</f>
        <v>99.8</v>
      </c>
      <c r="E38" s="287">
        <f>E37</f>
        <v>49.9</v>
      </c>
    </row>
    <row r="39" spans="1:5" ht="15.75">
      <c r="A39" s="321" t="s">
        <v>819</v>
      </c>
      <c r="B39" s="320"/>
      <c r="C39" s="320"/>
      <c r="D39" s="320"/>
      <c r="E39" s="319"/>
    </row>
    <row r="40" spans="1:5" ht="15">
      <c r="A40" s="293" t="s">
        <v>818</v>
      </c>
      <c r="B40" s="318" t="s">
        <v>817</v>
      </c>
      <c r="C40" s="291">
        <f>C42+C43+C44+C45+C46+C47+C48+C49+C50</f>
        <v>7838</v>
      </c>
      <c r="D40" s="291">
        <f>D42+D43+D44+D45+D46+D47+D48+D49+D50</f>
        <v>2143.4</v>
      </c>
      <c r="E40" s="301">
        <f>D40/C40*100</f>
        <v>27.3</v>
      </c>
    </row>
    <row r="41" spans="1:5" ht="15">
      <c r="A41" s="305"/>
      <c r="B41" s="315" t="s">
        <v>808</v>
      </c>
      <c r="C41" s="303"/>
      <c r="D41" s="302"/>
      <c r="E41" s="301"/>
    </row>
    <row r="42" spans="1:5" ht="15">
      <c r="A42" s="305"/>
      <c r="B42" s="314" t="s">
        <v>396</v>
      </c>
      <c r="C42" s="313">
        <v>2190</v>
      </c>
      <c r="D42" s="302">
        <v>354</v>
      </c>
      <c r="E42" s="301">
        <f>D42/C42*100</f>
        <v>16.2</v>
      </c>
    </row>
    <row r="43" spans="1:5" ht="15">
      <c r="A43" s="305"/>
      <c r="B43" s="314" t="s">
        <v>375</v>
      </c>
      <c r="C43" s="313">
        <v>430</v>
      </c>
      <c r="D43" s="302">
        <v>290.2</v>
      </c>
      <c r="E43" s="301">
        <f>D43/C43*100</f>
        <v>67.5</v>
      </c>
    </row>
    <row r="44" spans="1:5" ht="15">
      <c r="A44" s="305"/>
      <c r="B44" s="314" t="s">
        <v>397</v>
      </c>
      <c r="C44" s="313">
        <v>60</v>
      </c>
      <c r="D44" s="302">
        <v>15.2</v>
      </c>
      <c r="E44" s="301">
        <f>D44/C44*100</f>
        <v>25.3</v>
      </c>
    </row>
    <row r="45" spans="1:5" ht="30">
      <c r="A45" s="305"/>
      <c r="B45" s="314" t="s">
        <v>376</v>
      </c>
      <c r="C45" s="313">
        <v>600</v>
      </c>
      <c r="D45" s="302">
        <v>469.5</v>
      </c>
      <c r="E45" s="301">
        <f>D45/C45*100</f>
        <v>78.3</v>
      </c>
    </row>
    <row r="46" spans="1:5" ht="15">
      <c r="A46" s="305"/>
      <c r="B46" s="314" t="s">
        <v>398</v>
      </c>
      <c r="C46" s="313">
        <v>1200</v>
      </c>
      <c r="D46" s="302">
        <v>0</v>
      </c>
      <c r="E46" s="301">
        <f>D46/C46*100</f>
        <v>0</v>
      </c>
    </row>
    <row r="47" spans="1:5" ht="30">
      <c r="A47" s="305"/>
      <c r="B47" s="314" t="s">
        <v>377</v>
      </c>
      <c r="C47" s="313">
        <v>970</v>
      </c>
      <c r="D47" s="302">
        <v>0</v>
      </c>
      <c r="E47" s="301">
        <f>D47/C47*100</f>
        <v>0</v>
      </c>
    </row>
    <row r="48" spans="1:5" ht="15">
      <c r="A48" s="305"/>
      <c r="B48" s="314" t="s">
        <v>378</v>
      </c>
      <c r="C48" s="313">
        <v>400</v>
      </c>
      <c r="D48" s="302">
        <v>170.4</v>
      </c>
      <c r="E48" s="301">
        <f>D48/C48*100</f>
        <v>42.6</v>
      </c>
    </row>
    <row r="49" spans="1:5" ht="15">
      <c r="A49" s="305"/>
      <c r="B49" s="314" t="s">
        <v>379</v>
      </c>
      <c r="C49" s="313">
        <v>988</v>
      </c>
      <c r="D49" s="302">
        <v>488</v>
      </c>
      <c r="E49" s="301">
        <f>D49/C49*100</f>
        <v>49.4</v>
      </c>
    </row>
    <row r="50" spans="1:5" ht="15">
      <c r="A50" s="305"/>
      <c r="B50" s="314" t="s">
        <v>399</v>
      </c>
      <c r="C50" s="313">
        <v>1000</v>
      </c>
      <c r="D50" s="302">
        <v>356.1</v>
      </c>
      <c r="E50" s="301">
        <f>D50/C50*100</f>
        <v>35.6</v>
      </c>
    </row>
    <row r="51" spans="1:5" ht="17.25" customHeight="1">
      <c r="A51" s="305" t="s">
        <v>816</v>
      </c>
      <c r="B51" s="317" t="s">
        <v>815</v>
      </c>
      <c r="C51" s="303">
        <v>1513</v>
      </c>
      <c r="D51" s="302">
        <v>774.1</v>
      </c>
      <c r="E51" s="301">
        <f>D51/C51*100</f>
        <v>51.2</v>
      </c>
    </row>
    <row r="52" spans="1:5" ht="30" customHeight="1">
      <c r="A52" s="305" t="s">
        <v>814</v>
      </c>
      <c r="B52" s="316" t="s">
        <v>291</v>
      </c>
      <c r="C52" s="303">
        <v>1647.7</v>
      </c>
      <c r="D52" s="302">
        <v>0</v>
      </c>
      <c r="E52" s="301">
        <f>D52/C52*100</f>
        <v>0</v>
      </c>
    </row>
    <row r="53" spans="1:5" ht="28.5" customHeight="1">
      <c r="A53" s="305" t="s">
        <v>813</v>
      </c>
      <c r="B53" s="304" t="s">
        <v>799</v>
      </c>
      <c r="C53" s="303">
        <v>112</v>
      </c>
      <c r="D53" s="302">
        <v>0</v>
      </c>
      <c r="E53" s="301">
        <f>D53/C53*100</f>
        <v>0</v>
      </c>
    </row>
    <row r="54" spans="1:5" ht="15.75">
      <c r="A54" s="289"/>
      <c r="B54" s="288" t="s">
        <v>812</v>
      </c>
      <c r="C54" s="287">
        <f>C40+C51+C52+C53</f>
        <v>11110.7</v>
      </c>
      <c r="D54" s="287">
        <f>D40+D51+D52+D53</f>
        <v>2917.5</v>
      </c>
      <c r="E54" s="297">
        <f>D54/C54*100</f>
        <v>26.3</v>
      </c>
    </row>
    <row r="55" spans="1:5" ht="15" customHeight="1">
      <c r="A55" s="312" t="s">
        <v>811</v>
      </c>
      <c r="B55" s="311"/>
      <c r="C55" s="311"/>
      <c r="D55" s="311"/>
      <c r="E55" s="310"/>
    </row>
    <row r="56" spans="1:5" ht="15">
      <c r="A56" s="305" t="s">
        <v>810</v>
      </c>
      <c r="B56" s="315" t="s">
        <v>809</v>
      </c>
      <c r="C56" s="303">
        <f>C58+C59+C60+C61+C62+C63+C64+C65+C66+C67</f>
        <v>11240</v>
      </c>
      <c r="D56" s="303">
        <f>D58+D59+D60+D61+D62+D63+D64+D65+D66+D67</f>
        <v>1837.8</v>
      </c>
      <c r="E56" s="301">
        <f>D56/C56*100</f>
        <v>16.4</v>
      </c>
    </row>
    <row r="57" spans="1:5" ht="15">
      <c r="A57" s="305"/>
      <c r="B57" s="315" t="s">
        <v>808</v>
      </c>
      <c r="C57" s="303"/>
      <c r="D57" s="302"/>
      <c r="E57" s="301"/>
    </row>
    <row r="58" spans="1:5" ht="15">
      <c r="A58" s="305"/>
      <c r="B58" s="314" t="s">
        <v>417</v>
      </c>
      <c r="C58" s="313">
        <v>210</v>
      </c>
      <c r="D58" s="302">
        <v>158.7</v>
      </c>
      <c r="E58" s="301">
        <f>D58/C58*100</f>
        <v>75.6</v>
      </c>
    </row>
    <row r="59" spans="1:5" ht="30">
      <c r="A59" s="305"/>
      <c r="B59" s="314" t="s">
        <v>418</v>
      </c>
      <c r="C59" s="313">
        <v>460</v>
      </c>
      <c r="D59" s="302">
        <v>209.5</v>
      </c>
      <c r="E59" s="301">
        <f>D59/C59*100</f>
        <v>45.5</v>
      </c>
    </row>
    <row r="60" spans="1:5" ht="15">
      <c r="A60" s="305"/>
      <c r="B60" s="314" t="s">
        <v>419</v>
      </c>
      <c r="C60" s="313">
        <v>250</v>
      </c>
      <c r="D60" s="302">
        <v>199</v>
      </c>
      <c r="E60" s="301">
        <f>D60/C60*100</f>
        <v>79.6</v>
      </c>
    </row>
    <row r="61" spans="1:5" ht="30">
      <c r="A61" s="305"/>
      <c r="B61" s="314" t="s">
        <v>420</v>
      </c>
      <c r="C61" s="313">
        <v>240</v>
      </c>
      <c r="D61" s="302">
        <v>60.8</v>
      </c>
      <c r="E61" s="301">
        <f>D61/C61*100</f>
        <v>25.3</v>
      </c>
    </row>
    <row r="62" spans="1:5" ht="30">
      <c r="A62" s="305"/>
      <c r="B62" s="314" t="s">
        <v>421</v>
      </c>
      <c r="C62" s="313">
        <v>3369</v>
      </c>
      <c r="D62" s="302">
        <v>89.1</v>
      </c>
      <c r="E62" s="301">
        <f>D62/C62*100</f>
        <v>2.6</v>
      </c>
    </row>
    <row r="63" spans="1:5" ht="30">
      <c r="A63" s="305"/>
      <c r="B63" s="314" t="s">
        <v>422</v>
      </c>
      <c r="C63" s="313">
        <v>200</v>
      </c>
      <c r="D63" s="302">
        <v>20</v>
      </c>
      <c r="E63" s="301">
        <f>D63/C63*100</f>
        <v>10</v>
      </c>
    </row>
    <row r="64" spans="1:5" ht="15">
      <c r="A64" s="305"/>
      <c r="B64" s="314" t="s">
        <v>423</v>
      </c>
      <c r="C64" s="313">
        <v>2200</v>
      </c>
      <c r="D64" s="302">
        <v>473.5</v>
      </c>
      <c r="E64" s="301">
        <f>D64/C64*100</f>
        <v>21.5</v>
      </c>
    </row>
    <row r="65" spans="1:5" ht="15">
      <c r="A65" s="305"/>
      <c r="B65" s="314" t="s">
        <v>480</v>
      </c>
      <c r="C65" s="313">
        <v>311</v>
      </c>
      <c r="D65" s="302">
        <v>81.8</v>
      </c>
      <c r="E65" s="301">
        <f>D65/C65*100</f>
        <v>26.3</v>
      </c>
    </row>
    <row r="66" spans="1:5" ht="15">
      <c r="A66" s="305"/>
      <c r="B66" s="314" t="s">
        <v>424</v>
      </c>
      <c r="C66" s="313">
        <f>3500+1360+800-2000+40</f>
        <v>3700</v>
      </c>
      <c r="D66" s="302">
        <v>340</v>
      </c>
      <c r="E66" s="301">
        <f>D66/C66*100</f>
        <v>9.2</v>
      </c>
    </row>
    <row r="67" spans="1:5" ht="45">
      <c r="A67" s="305"/>
      <c r="B67" s="314" t="s">
        <v>472</v>
      </c>
      <c r="C67" s="313">
        <v>300</v>
      </c>
      <c r="D67" s="302">
        <v>205.4</v>
      </c>
      <c r="E67" s="301">
        <f>D67/C67*100</f>
        <v>68.5</v>
      </c>
    </row>
    <row r="68" spans="1:5" ht="15.75">
      <c r="A68" s="289"/>
      <c r="B68" s="288" t="s">
        <v>807</v>
      </c>
      <c r="C68" s="287">
        <f>C56</f>
        <v>11240</v>
      </c>
      <c r="D68" s="287">
        <f>D56</f>
        <v>1837.8</v>
      </c>
      <c r="E68" s="297">
        <f>D68/C68*100</f>
        <v>16.4</v>
      </c>
    </row>
    <row r="69" spans="1:5" ht="15.75">
      <c r="A69" s="312" t="s">
        <v>806</v>
      </c>
      <c r="B69" s="311"/>
      <c r="C69" s="311"/>
      <c r="D69" s="311"/>
      <c r="E69" s="310"/>
    </row>
    <row r="70" spans="1:5" ht="30">
      <c r="A70" s="305" t="s">
        <v>805</v>
      </c>
      <c r="B70" s="309" t="s">
        <v>804</v>
      </c>
      <c r="C70" s="308">
        <v>400</v>
      </c>
      <c r="D70" s="302">
        <v>112.3</v>
      </c>
      <c r="E70" s="301">
        <f>D70/C70*100</f>
        <v>28.1</v>
      </c>
    </row>
    <row r="71" spans="1:9" ht="30" customHeight="1">
      <c r="A71" s="305" t="s">
        <v>803</v>
      </c>
      <c r="B71" s="307" t="s">
        <v>802</v>
      </c>
      <c r="C71" s="303">
        <v>1226</v>
      </c>
      <c r="D71" s="302">
        <v>117.3</v>
      </c>
      <c r="E71" s="301">
        <f>D71/C71*100</f>
        <v>9.6</v>
      </c>
      <c r="F71" s="281"/>
      <c r="G71" s="281"/>
      <c r="H71" s="281"/>
      <c r="I71" s="281"/>
    </row>
    <row r="72" spans="1:9" ht="30" customHeight="1">
      <c r="A72" s="305" t="s">
        <v>801</v>
      </c>
      <c r="B72" s="306" t="s">
        <v>521</v>
      </c>
      <c r="C72" s="303">
        <v>73</v>
      </c>
      <c r="D72" s="302">
        <v>0</v>
      </c>
      <c r="E72" s="301">
        <f>D72/C72*100</f>
        <v>0</v>
      </c>
      <c r="F72" s="281"/>
      <c r="G72" s="281"/>
      <c r="H72" s="281"/>
      <c r="I72" s="281"/>
    </row>
    <row r="73" spans="1:9" ht="30" customHeight="1">
      <c r="A73" s="305" t="s">
        <v>800</v>
      </c>
      <c r="B73" s="304" t="s">
        <v>799</v>
      </c>
      <c r="C73" s="303">
        <v>47.5</v>
      </c>
      <c r="D73" s="302">
        <v>47.5</v>
      </c>
      <c r="E73" s="301">
        <f>D73/C73*100</f>
        <v>100</v>
      </c>
      <c r="F73" s="281"/>
      <c r="G73" s="281"/>
      <c r="H73" s="281"/>
      <c r="I73" s="281"/>
    </row>
    <row r="74" spans="1:9" ht="30" customHeight="1">
      <c r="A74" s="300"/>
      <c r="B74" s="299" t="s">
        <v>798</v>
      </c>
      <c r="C74" s="298">
        <f>SUM(C70:C73)</f>
        <v>1746.5</v>
      </c>
      <c r="D74" s="298">
        <f>SUM(D70:D73)</f>
        <v>277.1</v>
      </c>
      <c r="E74" s="297">
        <f>D74/C74*100</f>
        <v>15.9</v>
      </c>
      <c r="F74" s="281"/>
      <c r="G74" s="281"/>
      <c r="H74" s="281"/>
      <c r="I74" s="281"/>
    </row>
    <row r="75" spans="1:9" ht="24.75" customHeight="1">
      <c r="A75" s="296" t="s">
        <v>797</v>
      </c>
      <c r="B75" s="295"/>
      <c r="C75" s="295"/>
      <c r="D75" s="295"/>
      <c r="E75" s="294"/>
      <c r="F75" s="281"/>
      <c r="G75" s="281"/>
      <c r="H75" s="281"/>
      <c r="I75" s="281"/>
    </row>
    <row r="76" spans="1:9" ht="30" customHeight="1">
      <c r="A76" s="293" t="s">
        <v>796</v>
      </c>
      <c r="B76" s="292" t="s">
        <v>795</v>
      </c>
      <c r="C76" s="291">
        <v>700</v>
      </c>
      <c r="D76" s="290">
        <v>18.4</v>
      </c>
      <c r="E76" s="163">
        <f>D76/C76*100</f>
        <v>2.6</v>
      </c>
      <c r="F76" s="281"/>
      <c r="G76" s="281"/>
      <c r="H76" s="281"/>
      <c r="I76" s="281"/>
    </row>
    <row r="77" spans="1:5" ht="15.75">
      <c r="A77" s="289"/>
      <c r="B77" s="288" t="s">
        <v>794</v>
      </c>
      <c r="C77" s="287">
        <f>C76</f>
        <v>700</v>
      </c>
      <c r="D77" s="287">
        <f>D76</f>
        <v>18.4</v>
      </c>
      <c r="E77" s="287">
        <f>E76</f>
        <v>2.6</v>
      </c>
    </row>
    <row r="78" spans="1:5" ht="16.5">
      <c r="A78" s="286"/>
      <c r="B78" s="285" t="s">
        <v>793</v>
      </c>
      <c r="C78" s="284">
        <f>C20+C32+C35+C38+C54+C68+C77+C74</f>
        <v>196704.9</v>
      </c>
      <c r="D78" s="284">
        <f>D20+D32+D35+D38+D54+D68+D77+D74</f>
        <v>41978.5</v>
      </c>
      <c r="E78" s="283">
        <f>D78/C78*100</f>
        <v>21.3</v>
      </c>
    </row>
    <row r="81" ht="15">
      <c r="B81" s="282"/>
    </row>
    <row r="83" spans="1:9" s="281" customFormat="1" ht="12.75">
      <c r="A83"/>
      <c r="B83" t="s">
        <v>792</v>
      </c>
      <c r="D83"/>
      <c r="E83"/>
      <c r="F83"/>
      <c r="G83"/>
      <c r="H83"/>
      <c r="I83"/>
    </row>
  </sheetData>
  <sheetProtection/>
  <mergeCells count="13">
    <mergeCell ref="A21:E21"/>
    <mergeCell ref="A33:E33"/>
    <mergeCell ref="A36:E36"/>
    <mergeCell ref="A75:E75"/>
    <mergeCell ref="A39:E39"/>
    <mergeCell ref="A55:E55"/>
    <mergeCell ref="A69:E69"/>
    <mergeCell ref="A5:E5"/>
    <mergeCell ref="A6:E6"/>
    <mergeCell ref="C1:E1"/>
    <mergeCell ref="C2:E2"/>
    <mergeCell ref="C3:E3"/>
    <mergeCell ref="A10:E10"/>
  </mergeCells>
  <printOptions horizontalCentered="1"/>
  <pageMargins left="1.1811023622047245" right="0.3937007874015748" top="0.7874015748031497" bottom="0.7874015748031497" header="0" footer="0"/>
  <pageSetup horizontalDpi="600" verticalDpi="600" orientation="portrait" paperSize="9" scale="7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Управ.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2011-07-22T03:48:35Z</cp:lastPrinted>
  <dcterms:created xsi:type="dcterms:W3CDTF">2003-12-14T05:28:10Z</dcterms:created>
  <dcterms:modified xsi:type="dcterms:W3CDTF">2011-08-16T05:21:14Z</dcterms:modified>
  <cp:category/>
  <cp:version/>
  <cp:contentType/>
  <cp:contentStatus/>
</cp:coreProperties>
</file>