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ЮДЖЕТ\ФОРМИРОВАНИЕ БЮДЖЕТА\БЮДЖЕТ 2025\МАТЕРИАЛЫ НА САЙТ\"/>
    </mc:Choice>
  </mc:AlternateContent>
  <bookViews>
    <workbookView xWindow="0" yWindow="0" windowWidth="28800" windowHeight="12300"/>
  </bookViews>
  <sheets>
    <sheet name="Сведения о доходах" sheetId="2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D41" i="2"/>
  <c r="C40" i="2"/>
  <c r="C41" i="2"/>
  <c r="H28" i="2" l="1"/>
  <c r="L19" i="2"/>
  <c r="J19" i="2"/>
  <c r="G19" i="2"/>
  <c r="H12" i="2"/>
  <c r="K25" i="2" l="1"/>
  <c r="M25" i="2"/>
  <c r="K26" i="2"/>
  <c r="M26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9" i="2"/>
  <c r="M39" i="2"/>
  <c r="M16" i="2" l="1"/>
  <c r="I14" i="2"/>
  <c r="F36" i="2"/>
  <c r="F35" i="2"/>
  <c r="F33" i="2"/>
  <c r="F34" i="2"/>
  <c r="F45" i="2"/>
  <c r="D40" i="2" l="1"/>
  <c r="E41" i="2"/>
  <c r="E40" i="2" s="1"/>
  <c r="F40" i="2" l="1"/>
  <c r="H27" i="2"/>
  <c r="H47" i="2"/>
  <c r="M47" i="2"/>
  <c r="M48" i="2"/>
  <c r="M45" i="2"/>
  <c r="K47" i="2"/>
  <c r="K48" i="2"/>
  <c r="K45" i="2"/>
  <c r="I37" i="2"/>
  <c r="H37" i="2"/>
  <c r="H38" i="2"/>
  <c r="F38" i="2"/>
  <c r="H45" i="2" l="1"/>
  <c r="H48" i="2"/>
  <c r="I45" i="2"/>
  <c r="I48" i="2"/>
  <c r="M43" i="2"/>
  <c r="M44" i="2"/>
  <c r="K43" i="2"/>
  <c r="K44" i="2"/>
  <c r="H13" i="2" l="1"/>
  <c r="H14" i="2"/>
  <c r="H15" i="2"/>
  <c r="H16" i="2"/>
  <c r="H17" i="2"/>
  <c r="H18" i="2"/>
  <c r="H20" i="2"/>
  <c r="H21" i="2"/>
  <c r="H22" i="2"/>
  <c r="H23" i="2"/>
  <c r="H25" i="2"/>
  <c r="H26" i="2"/>
  <c r="H29" i="2"/>
  <c r="H30" i="2"/>
  <c r="H31" i="2"/>
  <c r="H32" i="2"/>
  <c r="H33" i="2"/>
  <c r="H34" i="2"/>
  <c r="H35" i="2"/>
  <c r="H36" i="2"/>
  <c r="H39" i="2"/>
  <c r="H42" i="2"/>
  <c r="H43" i="2"/>
  <c r="H44" i="2"/>
  <c r="D24" i="2" l="1"/>
  <c r="C19" i="2" l="1"/>
  <c r="H19" i="2" l="1"/>
  <c r="C11" i="2"/>
  <c r="I35" i="2"/>
  <c r="I31" i="2" l="1"/>
  <c r="I33" i="2"/>
  <c r="I34" i="2"/>
  <c r="I36" i="2"/>
  <c r="D19" i="2" l="1"/>
  <c r="D11" i="2" s="1"/>
  <c r="C24" i="2" l="1"/>
  <c r="F48" i="2" l="1"/>
  <c r="I44" i="2"/>
  <c r="F44" i="2"/>
  <c r="I43" i="2"/>
  <c r="F43" i="2"/>
  <c r="M42" i="2"/>
  <c r="K42" i="2"/>
  <c r="I42" i="2"/>
  <c r="F42" i="2"/>
  <c r="L41" i="2"/>
  <c r="L40" i="2" s="1"/>
  <c r="J41" i="2"/>
  <c r="J40" i="2" s="1"/>
  <c r="G41" i="2"/>
  <c r="G40" i="2" s="1"/>
  <c r="I39" i="2"/>
  <c r="F39" i="2"/>
  <c r="I32" i="2"/>
  <c r="F32" i="2"/>
  <c r="F31" i="2"/>
  <c r="I30" i="2"/>
  <c r="F30" i="2"/>
  <c r="I29" i="2"/>
  <c r="F29" i="2"/>
  <c r="I28" i="2"/>
  <c r="I27" i="2"/>
  <c r="I26" i="2"/>
  <c r="F26" i="2"/>
  <c r="I25" i="2"/>
  <c r="F25" i="2"/>
  <c r="L24" i="2"/>
  <c r="J24" i="2"/>
  <c r="G24" i="2"/>
  <c r="H24" i="2" s="1"/>
  <c r="E24" i="2"/>
  <c r="M23" i="2"/>
  <c r="K23" i="2"/>
  <c r="I23" i="2"/>
  <c r="F23" i="2"/>
  <c r="M22" i="2"/>
  <c r="K22" i="2"/>
  <c r="I22" i="2"/>
  <c r="F22" i="2"/>
  <c r="M21" i="2"/>
  <c r="K21" i="2"/>
  <c r="I21" i="2"/>
  <c r="F21" i="2"/>
  <c r="M20" i="2"/>
  <c r="K20" i="2"/>
  <c r="I20" i="2"/>
  <c r="F20" i="2"/>
  <c r="M19" i="2"/>
  <c r="K19" i="2"/>
  <c r="I19" i="2"/>
  <c r="F19" i="2"/>
  <c r="M18" i="2"/>
  <c r="K18" i="2"/>
  <c r="I18" i="2"/>
  <c r="F18" i="2"/>
  <c r="M17" i="2"/>
  <c r="K17" i="2"/>
  <c r="I17" i="2"/>
  <c r="F17" i="2"/>
  <c r="K16" i="2"/>
  <c r="I16" i="2"/>
  <c r="F16" i="2"/>
  <c r="F15" i="2"/>
  <c r="M14" i="2"/>
  <c r="K14" i="2"/>
  <c r="M13" i="2"/>
  <c r="K13" i="2"/>
  <c r="I13" i="2"/>
  <c r="F13" i="2"/>
  <c r="M12" i="2"/>
  <c r="K12" i="2"/>
  <c r="I12" i="2"/>
  <c r="F12" i="2"/>
  <c r="L11" i="2"/>
  <c r="J11" i="2"/>
  <c r="G11" i="2"/>
  <c r="E11" i="2"/>
  <c r="M40" i="2" l="1"/>
  <c r="K40" i="2"/>
  <c r="I40" i="2"/>
  <c r="H41" i="2"/>
  <c r="H40" i="2" s="1"/>
  <c r="H11" i="2"/>
  <c r="E10" i="2"/>
  <c r="M41" i="2"/>
  <c r="L10" i="2"/>
  <c r="L9" i="2" s="1"/>
  <c r="J10" i="2"/>
  <c r="J9" i="2" s="1"/>
  <c r="I41" i="2"/>
  <c r="G10" i="2"/>
  <c r="M11" i="2"/>
  <c r="D10" i="2"/>
  <c r="D9" i="2" s="1"/>
  <c r="I11" i="2"/>
  <c r="K11" i="2"/>
  <c r="K24" i="2"/>
  <c r="M24" i="2"/>
  <c r="F24" i="2"/>
  <c r="C10" i="2"/>
  <c r="C9" i="2" s="1"/>
  <c r="F11" i="2"/>
  <c r="I24" i="2"/>
  <c r="F41" i="2"/>
  <c r="K41" i="2"/>
  <c r="G9" i="2" l="1"/>
  <c r="H9" i="2" s="1"/>
  <c r="H10" i="2"/>
  <c r="M10" i="2"/>
  <c r="I10" i="2"/>
  <c r="K10" i="2"/>
  <c r="E9" i="2"/>
  <c r="F10" i="2"/>
  <c r="I9" i="2" l="1"/>
  <c r="F9" i="2"/>
  <c r="K9" i="2"/>
  <c r="M9" i="2"/>
</calcChain>
</file>

<file path=xl/sharedStrings.xml><?xml version="1.0" encoding="utf-8"?>
<sst xmlns="http://schemas.openxmlformats.org/spreadsheetml/2006/main" count="96" uniqueCount="90">
  <si>
    <t>Возврат остатков</t>
  </si>
  <si>
    <t>Субвенции</t>
  </si>
  <si>
    <t>Субсидии</t>
  </si>
  <si>
    <t>Дотации</t>
  </si>
  <si>
    <t>Безвозмездные поступления от других бюджетов бюджетной системы</t>
  </si>
  <si>
    <t>Безвозмездные поступления (с учетом возврата  остатков субсидий и субвенций прошлых лет)</t>
  </si>
  <si>
    <t>Плата за негативное воздействие на окружающую среду</t>
  </si>
  <si>
    <t>Доходы от перечисления части прибыли, остающейся после уплаты налогов муниципальных унитарных предприятий</t>
  </si>
  <si>
    <t>Прочие поступления от использования имущества, находящегося в собственности городских округов</t>
  </si>
  <si>
    <t>Доходы получаемые в виде арендной платы за земельные участки</t>
  </si>
  <si>
    <t>Неналоговые доходы</t>
  </si>
  <si>
    <t>Земельный налог физ.лиц</t>
  </si>
  <si>
    <t>Земельный налог организаций</t>
  </si>
  <si>
    <t>Земельный налог в т.ч.</t>
  </si>
  <si>
    <t>Налог на имущество физических лиц</t>
  </si>
  <si>
    <t>Налог, взимаемый  в связи с применением патентной системы налогообложения</t>
  </si>
  <si>
    <t>Единый сельскохозяйственный налог</t>
  </si>
  <si>
    <t>Единый налог на вмененный доход</t>
  </si>
  <si>
    <t>Доходы от уплаты акцизов (дорожный фонд)</t>
  </si>
  <si>
    <t>Налог на доходы физических лиц</t>
  </si>
  <si>
    <t>Налоговые доходы</t>
  </si>
  <si>
    <t>Налоговые и неналоговые доходы</t>
  </si>
  <si>
    <t>ИТОГО ДОХОДОВ</t>
  </si>
  <si>
    <t>Наименование показателя</t>
  </si>
  <si>
    <t xml:space="preserve">Ожидаемое исполнение </t>
  </si>
  <si>
    <t>КБК</t>
  </si>
  <si>
    <t>10102000010000110</t>
  </si>
  <si>
    <t>10302000010000110</t>
  </si>
  <si>
    <t>10502000010000110</t>
  </si>
  <si>
    <t>10504000010000110</t>
  </si>
  <si>
    <t>10503000010000110</t>
  </si>
  <si>
    <t>10601000000000110</t>
  </si>
  <si>
    <t>10606000000000110</t>
  </si>
  <si>
    <t>10000000000000000</t>
  </si>
  <si>
    <t>11105000000000120</t>
  </si>
  <si>
    <t>11109000000000120</t>
  </si>
  <si>
    <t>11705000000000180</t>
  </si>
  <si>
    <t>20000000000000000</t>
  </si>
  <si>
    <t>Плановые показатели</t>
  </si>
  <si>
    <t>(тыс.руб.)</t>
  </si>
  <si>
    <t>Налог, взимаемый  в связи с применением  упрощенной  системы налогообложения</t>
  </si>
  <si>
    <t>10501000000000110</t>
  </si>
  <si>
    <t>11107000000000110</t>
  </si>
  <si>
    <t>10807000000000110</t>
  </si>
  <si>
    <t>Государственная пошлина за государственную регистрацию, а также за совершение прочих юридически значимых действий</t>
  </si>
  <si>
    <t>11201000000000120</t>
  </si>
  <si>
    <t>11301000000000130</t>
  </si>
  <si>
    <t>11302000000000130</t>
  </si>
  <si>
    <t>11402000000000140</t>
  </si>
  <si>
    <t>11406000000000140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</si>
  <si>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</si>
  <si>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</si>
  <si>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</si>
  <si>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</si>
  <si>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Иные межбюджетные трансферты</t>
  </si>
  <si>
    <t>10803000000000110</t>
  </si>
  <si>
    <t>Прочие неналоговые доходы(невыясненные)</t>
  </si>
  <si>
    <t>11701000000000180</t>
  </si>
  <si>
    <t>21900000000000000</t>
  </si>
  <si>
    <t>Государственная пошлина по делам, рассматриваемым в судах общей юрисдикции, мировыми судьями</t>
  </si>
  <si>
    <t xml:space="preserve">Административные штрафы, установленные Кодексом Российской Федерации </t>
  </si>
  <si>
    <t>11601000010000140</t>
  </si>
  <si>
    <t>Административные штрафы, установленные законами субъектов Российской Федерации об админстративных правонарушениях</t>
  </si>
  <si>
    <t>11602000020000140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</si>
  <si>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</si>
  <si>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</si>
  <si>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Платежи в целях возмещения причиненного ущерба (убытков)</t>
  </si>
  <si>
    <t>11610000000000140</t>
  </si>
  <si>
    <t>Платежи, уплачиваемые в целях возмещения вреда</t>
  </si>
  <si>
    <t>11611000010000140</t>
  </si>
  <si>
    <t>20210000000000150</t>
  </si>
  <si>
    <t>20220000000000150</t>
  </si>
  <si>
    <t>20230000000000150</t>
  </si>
  <si>
    <t>20240000000000150</t>
  </si>
  <si>
    <t>2024 год</t>
  </si>
  <si>
    <t>Темп роста</t>
  </si>
  <si>
    <t>2025 год</t>
  </si>
  <si>
    <t>Прочие неналоговые доходы (нестационарная торговля и инициативные платежи)</t>
  </si>
  <si>
    <t>21800000000000150</t>
  </si>
  <si>
    <t xml:space="preserve">Доходы от возврата остатков субсидий,субвенций и иных МБТ прошлых лет </t>
  </si>
  <si>
    <t>20200000000000000</t>
  </si>
  <si>
    <t>2026 год</t>
  </si>
  <si>
    <t>Темп роста к 2023</t>
  </si>
  <si>
    <t>Сведения о доходной части бюджета мунципального образования г.Белогорск по видам доходам на 2025 год и плановый период 2026 и 2027 годов в сравнении с ожидаемым исполнением за 2024 год и отчетом 2023 года</t>
  </si>
  <si>
    <t>Факт 2023 года (отчет)</t>
  </si>
  <si>
    <t>Плановые показатели по СБР (на 01.10.2024)</t>
  </si>
  <si>
    <t>2027 год</t>
  </si>
  <si>
    <t>Прочие безвозмездные поступления</t>
  </si>
  <si>
    <t>20700000000000150</t>
  </si>
  <si>
    <t>Темп роста к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</si>
</sst>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2" borderId="0" xfId="0" applyFill="1"/>
    <xf numFmtId="0" fontId="9" fillId="0" borderId="0" xfId="0" applyFont="1"/>
    <xf numFmtId="4" fontId="3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16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justify" wrapText="1"/>
    </xf>
    <xf numFmtId="0" fontId="2" fillId="0" borderId="2" xfId="0" applyFont="1" applyFill="1" applyBorder="1" applyAlignment="1">
      <alignment horizontal="justify" wrapText="1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6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8"/>
  <sheetViews>
    <sheetView tabSelected="1" zoomScaleNormal="100" workbookViewId="0">
      <pane ySplit="7" topLeftCell="A35" activePane="bottomLeft" state="frozen"/>
      <selection pane="bottomLeft" activeCell="G40" sqref="G40"/>
    </sheetView>
  </sheetViews>
  <sheetFormatPr defaultRowHeight="12.75" x14ac:dyDescent="0.2"/>
  <cols>
    <col min="1" max="1" width="48.42578125" style="26" customWidth="1"/>
    <col min="2" max="2" width="22.7109375" style="26" customWidth="1"/>
    <col min="3" max="5" width="13.28515625" style="27" customWidth="1"/>
    <col min="6" max="6" width="9.85546875" style="27" customWidth="1"/>
    <col min="7" max="7" width="13.28515625" style="27" customWidth="1"/>
    <col min="8" max="8" width="10.42578125" style="27" customWidth="1"/>
    <col min="9" max="9" width="9.42578125" style="27" customWidth="1"/>
    <col min="10" max="10" width="13.7109375" style="27" customWidth="1"/>
    <col min="11" max="11" width="10.5703125" style="27" customWidth="1"/>
    <col min="12" max="12" width="12.85546875" style="27" customWidth="1"/>
    <col min="13" max="13" width="9.140625" style="27"/>
  </cols>
  <sheetData>
    <row r="4" spans="1:13" ht="43.5" customHeight="1" x14ac:dyDescent="0.3">
      <c r="A4" s="28" t="s">
        <v>83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4.25" x14ac:dyDescent="0.2">
      <c r="A5" s="1"/>
      <c r="B5" s="2"/>
      <c r="C5" s="5"/>
      <c r="D5" s="5"/>
      <c r="E5" s="5"/>
      <c r="F5" s="5"/>
      <c r="G5" s="5"/>
      <c r="H5" s="5"/>
      <c r="I5" s="5"/>
      <c r="J5" s="6"/>
      <c r="K5" s="6"/>
      <c r="L5" s="7"/>
      <c r="M5" s="7" t="s">
        <v>39</v>
      </c>
    </row>
    <row r="6" spans="1:13" s="3" customFormat="1" ht="14.25" x14ac:dyDescent="0.2">
      <c r="A6" s="29" t="s">
        <v>23</v>
      </c>
      <c r="B6" s="31" t="s">
        <v>25</v>
      </c>
      <c r="C6" s="32" t="s">
        <v>84</v>
      </c>
      <c r="D6" s="34" t="s">
        <v>74</v>
      </c>
      <c r="E6" s="35"/>
      <c r="F6" s="36"/>
      <c r="G6" s="37" t="s">
        <v>76</v>
      </c>
      <c r="H6" s="37"/>
      <c r="I6" s="37"/>
      <c r="J6" s="37" t="s">
        <v>81</v>
      </c>
      <c r="K6" s="37"/>
      <c r="L6" s="37" t="s">
        <v>86</v>
      </c>
      <c r="M6" s="37"/>
    </row>
    <row r="7" spans="1:13" ht="51" x14ac:dyDescent="0.2">
      <c r="A7" s="30"/>
      <c r="B7" s="31"/>
      <c r="C7" s="33"/>
      <c r="D7" s="8" t="s">
        <v>85</v>
      </c>
      <c r="E7" s="8" t="s">
        <v>24</v>
      </c>
      <c r="F7" s="8" t="s">
        <v>75</v>
      </c>
      <c r="G7" s="8" t="s">
        <v>38</v>
      </c>
      <c r="H7" s="9" t="s">
        <v>82</v>
      </c>
      <c r="I7" s="8" t="s">
        <v>89</v>
      </c>
      <c r="J7" s="8" t="s">
        <v>38</v>
      </c>
      <c r="K7" s="8" t="s">
        <v>75</v>
      </c>
      <c r="L7" s="8" t="s">
        <v>38</v>
      </c>
      <c r="M7" s="8" t="s">
        <v>75</v>
      </c>
    </row>
    <row r="8" spans="1:13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</row>
    <row r="9" spans="1:13" ht="14.25" x14ac:dyDescent="0.2">
      <c r="A9" s="11" t="s">
        <v>22</v>
      </c>
      <c r="B9" s="12">
        <v>1E+16</v>
      </c>
      <c r="C9" s="13">
        <f>C10+C40</f>
        <v>2937509.56</v>
      </c>
      <c r="D9" s="13">
        <f>D10+D40</f>
        <v>3278270.93</v>
      </c>
      <c r="E9" s="13">
        <f>E10+E40</f>
        <v>3241507.53</v>
      </c>
      <c r="F9" s="13">
        <f>E9/C9*100</f>
        <v>110.35</v>
      </c>
      <c r="G9" s="13">
        <f>G10+G40</f>
        <v>3204707.37</v>
      </c>
      <c r="H9" s="13">
        <f>G9/C9*100</f>
        <v>109.1</v>
      </c>
      <c r="I9" s="13">
        <f t="shared" ref="I9:I14" si="0">G9/E9*100</f>
        <v>98.86</v>
      </c>
      <c r="J9" s="13">
        <f>J10+J40</f>
        <v>3192303.25</v>
      </c>
      <c r="K9" s="14">
        <f>J9/G9*100</f>
        <v>99.61</v>
      </c>
      <c r="L9" s="13">
        <f>L10+L40</f>
        <v>3105785.13</v>
      </c>
      <c r="M9" s="13">
        <f>L9/J9*100</f>
        <v>97.29</v>
      </c>
    </row>
    <row r="10" spans="1:13" ht="14.25" x14ac:dyDescent="0.2">
      <c r="A10" s="15" t="s">
        <v>21</v>
      </c>
      <c r="B10" s="12">
        <v>1E+16</v>
      </c>
      <c r="C10" s="13">
        <f>C11+C24</f>
        <v>1004675.82</v>
      </c>
      <c r="D10" s="13">
        <f>D11+D24</f>
        <v>1044468.44</v>
      </c>
      <c r="E10" s="13">
        <f>E11+E24</f>
        <v>1007705.04</v>
      </c>
      <c r="F10" s="13">
        <f t="shared" ref="F10:F48" si="1">E10/C10*100</f>
        <v>100.3</v>
      </c>
      <c r="G10" s="13">
        <f>G11+G24</f>
        <v>1066505.5</v>
      </c>
      <c r="H10" s="13">
        <f t="shared" ref="H10:H48" si="2">G10/C10*100</f>
        <v>106.15</v>
      </c>
      <c r="I10" s="13">
        <f t="shared" si="0"/>
        <v>105.84</v>
      </c>
      <c r="J10" s="13">
        <f>J11+J24</f>
        <v>1128537.32</v>
      </c>
      <c r="K10" s="14">
        <f t="shared" ref="K10:K44" si="3">J10/G10*100</f>
        <v>105.82</v>
      </c>
      <c r="L10" s="13">
        <f>L11+L24</f>
        <v>1169025.22</v>
      </c>
      <c r="M10" s="13">
        <f>L10/J10*100</f>
        <v>103.59</v>
      </c>
    </row>
    <row r="11" spans="1:13" ht="14.25" x14ac:dyDescent="0.2">
      <c r="A11" s="15" t="s">
        <v>20</v>
      </c>
      <c r="B11" s="12">
        <v>1E+16</v>
      </c>
      <c r="C11" s="13">
        <f>C12+C13+C14+C18+C19+C15+C16+C17+C22+C23</f>
        <v>861919.17</v>
      </c>
      <c r="D11" s="13">
        <f>D12+D13+D14+D18+D19+D15+D16+D17+D22+D23</f>
        <v>858924.1</v>
      </c>
      <c r="E11" s="13">
        <f>E12+E13+E14+E18+E19+E15+E16+E17+E22+E23</f>
        <v>858944.1</v>
      </c>
      <c r="F11" s="13">
        <f t="shared" si="1"/>
        <v>99.65</v>
      </c>
      <c r="G11" s="13">
        <f>G12+G13+G14+G18+G19+G15+G16+G17+G22+G23</f>
        <v>967043.7</v>
      </c>
      <c r="H11" s="13">
        <f t="shared" si="2"/>
        <v>112.2</v>
      </c>
      <c r="I11" s="13">
        <f t="shared" si="0"/>
        <v>112.59</v>
      </c>
      <c r="J11" s="13">
        <f>J12+J13+J14+J18+J19+J15+J16+J17+J22+J23</f>
        <v>1030912.5</v>
      </c>
      <c r="K11" s="14">
        <f t="shared" si="3"/>
        <v>106.6</v>
      </c>
      <c r="L11" s="13">
        <f>L12+L13+L14+L18+L19+L15+L16+L17+L22+L23</f>
        <v>1070383.3999999999</v>
      </c>
      <c r="M11" s="13">
        <f t="shared" ref="M11:M44" si="4">L11/J11*100</f>
        <v>103.83</v>
      </c>
    </row>
    <row r="12" spans="1:13" ht="15" x14ac:dyDescent="0.25">
      <c r="A12" s="16" t="s">
        <v>19</v>
      </c>
      <c r="B12" s="17" t="s">
        <v>26</v>
      </c>
      <c r="C12" s="18">
        <v>700356.79</v>
      </c>
      <c r="D12" s="18">
        <v>674599.9</v>
      </c>
      <c r="E12" s="18">
        <v>674599.9</v>
      </c>
      <c r="F12" s="18">
        <f t="shared" si="1"/>
        <v>96.32</v>
      </c>
      <c r="G12" s="18">
        <v>767952.8</v>
      </c>
      <c r="H12" s="18">
        <f>G12/C12*100</f>
        <v>109.65</v>
      </c>
      <c r="I12" s="18">
        <f t="shared" si="0"/>
        <v>113.84</v>
      </c>
      <c r="J12" s="18">
        <v>825828.1</v>
      </c>
      <c r="K12" s="19">
        <f t="shared" si="3"/>
        <v>107.54</v>
      </c>
      <c r="L12" s="18">
        <v>863774.8</v>
      </c>
      <c r="M12" s="18">
        <f t="shared" si="4"/>
        <v>104.59</v>
      </c>
    </row>
    <row r="13" spans="1:13" ht="15" x14ac:dyDescent="0.25">
      <c r="A13" s="16" t="s">
        <v>18</v>
      </c>
      <c r="B13" s="20" t="s">
        <v>27</v>
      </c>
      <c r="C13" s="18">
        <v>9533.58</v>
      </c>
      <c r="D13" s="18">
        <v>9762.2000000000007</v>
      </c>
      <c r="E13" s="18">
        <v>9762.2000000000007</v>
      </c>
      <c r="F13" s="18">
        <f t="shared" si="1"/>
        <v>102.4</v>
      </c>
      <c r="G13" s="18">
        <v>10704.9</v>
      </c>
      <c r="H13" s="18">
        <f t="shared" si="2"/>
        <v>112.29</v>
      </c>
      <c r="I13" s="18">
        <f t="shared" si="0"/>
        <v>109.66</v>
      </c>
      <c r="J13" s="18">
        <v>11521.4</v>
      </c>
      <c r="K13" s="19">
        <f t="shared" si="3"/>
        <v>107.63</v>
      </c>
      <c r="L13" s="18">
        <v>12046.6</v>
      </c>
      <c r="M13" s="18">
        <f t="shared" si="4"/>
        <v>104.56</v>
      </c>
    </row>
    <row r="14" spans="1:13" ht="30" x14ac:dyDescent="0.25">
      <c r="A14" s="16" t="s">
        <v>40</v>
      </c>
      <c r="B14" s="20" t="s">
        <v>41</v>
      </c>
      <c r="C14" s="18">
        <v>34179.550000000003</v>
      </c>
      <c r="D14" s="18">
        <v>41262</v>
      </c>
      <c r="E14" s="18">
        <v>41262</v>
      </c>
      <c r="F14" s="18">
        <v>0</v>
      </c>
      <c r="G14" s="18">
        <v>58088</v>
      </c>
      <c r="H14" s="18">
        <f t="shared" si="2"/>
        <v>169.95</v>
      </c>
      <c r="I14" s="18">
        <f t="shared" si="0"/>
        <v>140.78</v>
      </c>
      <c r="J14" s="18">
        <v>61129</v>
      </c>
      <c r="K14" s="19">
        <f t="shared" si="3"/>
        <v>105.24</v>
      </c>
      <c r="L14" s="18">
        <v>60958</v>
      </c>
      <c r="M14" s="18">
        <f t="shared" si="4"/>
        <v>99.72</v>
      </c>
    </row>
    <row r="15" spans="1:13" ht="15" x14ac:dyDescent="0.25">
      <c r="A15" s="16" t="s">
        <v>17</v>
      </c>
      <c r="B15" s="20" t="s">
        <v>28</v>
      </c>
      <c r="C15" s="18">
        <v>-1807.8</v>
      </c>
      <c r="D15" s="18">
        <v>0</v>
      </c>
      <c r="E15" s="18">
        <v>0</v>
      </c>
      <c r="F15" s="18">
        <f t="shared" si="1"/>
        <v>0</v>
      </c>
      <c r="G15" s="18">
        <v>0</v>
      </c>
      <c r="H15" s="18">
        <f t="shared" si="2"/>
        <v>0</v>
      </c>
      <c r="I15" s="18">
        <v>0</v>
      </c>
      <c r="J15" s="18">
        <v>0</v>
      </c>
      <c r="K15" s="19">
        <v>0</v>
      </c>
      <c r="L15" s="18">
        <v>0</v>
      </c>
      <c r="M15" s="18">
        <v>0</v>
      </c>
    </row>
    <row r="16" spans="1:13" ht="15" x14ac:dyDescent="0.25">
      <c r="A16" s="16" t="s">
        <v>16</v>
      </c>
      <c r="B16" s="20" t="s">
        <v>30</v>
      </c>
      <c r="C16" s="18">
        <v>3493.18</v>
      </c>
      <c r="D16" s="18">
        <v>1057</v>
      </c>
      <c r="E16" s="18">
        <v>1057</v>
      </c>
      <c r="F16" s="18">
        <f t="shared" si="1"/>
        <v>30.26</v>
      </c>
      <c r="G16" s="18">
        <v>987</v>
      </c>
      <c r="H16" s="18">
        <f t="shared" si="2"/>
        <v>28.26</v>
      </c>
      <c r="I16" s="18">
        <f t="shared" ref="I16:I32" si="5">G16/E16*100</f>
        <v>93.38</v>
      </c>
      <c r="J16" s="18">
        <v>1042</v>
      </c>
      <c r="K16" s="19">
        <f t="shared" si="3"/>
        <v>105.57</v>
      </c>
      <c r="L16" s="18">
        <v>1042</v>
      </c>
      <c r="M16" s="18">
        <f t="shared" si="4"/>
        <v>100</v>
      </c>
    </row>
    <row r="17" spans="1:13" ht="30" x14ac:dyDescent="0.25">
      <c r="A17" s="16" t="s">
        <v>15</v>
      </c>
      <c r="B17" s="20" t="s">
        <v>29</v>
      </c>
      <c r="C17" s="18">
        <v>6970.22</v>
      </c>
      <c r="D17" s="18">
        <v>19989</v>
      </c>
      <c r="E17" s="18">
        <v>19989</v>
      </c>
      <c r="F17" s="18">
        <f t="shared" si="1"/>
        <v>286.77999999999997</v>
      </c>
      <c r="G17" s="18">
        <v>13878</v>
      </c>
      <c r="H17" s="18">
        <f t="shared" si="2"/>
        <v>199.1</v>
      </c>
      <c r="I17" s="18">
        <f t="shared" si="5"/>
        <v>69.430000000000007</v>
      </c>
      <c r="J17" s="18">
        <v>12511</v>
      </c>
      <c r="K17" s="19">
        <f t="shared" si="3"/>
        <v>90.15</v>
      </c>
      <c r="L17" s="18">
        <v>10688</v>
      </c>
      <c r="M17" s="18">
        <f t="shared" si="4"/>
        <v>85.43</v>
      </c>
    </row>
    <row r="18" spans="1:13" ht="15" x14ac:dyDescent="0.25">
      <c r="A18" s="16" t="s">
        <v>14</v>
      </c>
      <c r="B18" s="20" t="s">
        <v>31</v>
      </c>
      <c r="C18" s="18">
        <v>64488.98</v>
      </c>
      <c r="D18" s="18">
        <v>63530</v>
      </c>
      <c r="E18" s="18">
        <v>63530</v>
      </c>
      <c r="F18" s="18">
        <f t="shared" si="1"/>
        <v>98.51</v>
      </c>
      <c r="G18" s="18">
        <v>68582</v>
      </c>
      <c r="H18" s="18">
        <f t="shared" si="2"/>
        <v>106.35</v>
      </c>
      <c r="I18" s="18">
        <f t="shared" si="5"/>
        <v>107.95</v>
      </c>
      <c r="J18" s="18">
        <v>71468</v>
      </c>
      <c r="K18" s="19">
        <f t="shared" si="3"/>
        <v>104.21</v>
      </c>
      <c r="L18" s="18">
        <v>74475</v>
      </c>
      <c r="M18" s="18">
        <f t="shared" si="4"/>
        <v>104.21</v>
      </c>
    </row>
    <row r="19" spans="1:13" ht="15" x14ac:dyDescent="0.25">
      <c r="A19" s="16" t="s">
        <v>13</v>
      </c>
      <c r="B19" s="20" t="s">
        <v>32</v>
      </c>
      <c r="C19" s="18">
        <f>SUM(C20:C21)</f>
        <v>27159</v>
      </c>
      <c r="D19" s="18">
        <f>SUM(D20:D21)</f>
        <v>32897</v>
      </c>
      <c r="E19" s="18">
        <v>32897</v>
      </c>
      <c r="F19" s="18">
        <f t="shared" si="1"/>
        <v>121.13</v>
      </c>
      <c r="G19" s="18">
        <f>SUM(G20:G21)</f>
        <v>29397</v>
      </c>
      <c r="H19" s="18">
        <f t="shared" si="2"/>
        <v>108.24</v>
      </c>
      <c r="I19" s="18">
        <f t="shared" si="5"/>
        <v>89.36</v>
      </c>
      <c r="J19" s="18">
        <f>SUM(J20:J21)</f>
        <v>29355</v>
      </c>
      <c r="K19" s="19">
        <f t="shared" si="3"/>
        <v>99.86</v>
      </c>
      <c r="L19" s="18">
        <f>SUM(L20:L21)</f>
        <v>29336</v>
      </c>
      <c r="M19" s="18">
        <f t="shared" si="4"/>
        <v>99.94</v>
      </c>
    </row>
    <row r="20" spans="1:13" ht="15" x14ac:dyDescent="0.25">
      <c r="A20" s="16" t="s">
        <v>12</v>
      </c>
      <c r="B20" s="20" t="s">
        <v>32</v>
      </c>
      <c r="C20" s="18">
        <v>11326.4</v>
      </c>
      <c r="D20" s="18">
        <v>16013</v>
      </c>
      <c r="E20" s="18">
        <v>16013</v>
      </c>
      <c r="F20" s="18">
        <f t="shared" si="1"/>
        <v>141.38</v>
      </c>
      <c r="G20" s="18">
        <v>14671</v>
      </c>
      <c r="H20" s="18">
        <f t="shared" si="2"/>
        <v>129.53</v>
      </c>
      <c r="I20" s="18">
        <f t="shared" si="5"/>
        <v>91.62</v>
      </c>
      <c r="J20" s="18">
        <v>14231</v>
      </c>
      <c r="K20" s="19">
        <f t="shared" si="3"/>
        <v>97</v>
      </c>
      <c r="L20" s="18">
        <v>13804</v>
      </c>
      <c r="M20" s="18">
        <f t="shared" si="4"/>
        <v>97</v>
      </c>
    </row>
    <row r="21" spans="1:13" ht="15" x14ac:dyDescent="0.25">
      <c r="A21" s="16" t="s">
        <v>11</v>
      </c>
      <c r="B21" s="20" t="s">
        <v>32</v>
      </c>
      <c r="C21" s="18">
        <v>15832.6</v>
      </c>
      <c r="D21" s="18">
        <v>16884</v>
      </c>
      <c r="E21" s="18">
        <v>16884</v>
      </c>
      <c r="F21" s="18">
        <f t="shared" si="1"/>
        <v>106.64</v>
      </c>
      <c r="G21" s="18">
        <v>14726</v>
      </c>
      <c r="H21" s="18">
        <f t="shared" si="2"/>
        <v>93.01</v>
      </c>
      <c r="I21" s="18">
        <f t="shared" si="5"/>
        <v>87.22</v>
      </c>
      <c r="J21" s="18">
        <v>15124</v>
      </c>
      <c r="K21" s="19">
        <f t="shared" si="3"/>
        <v>102.7</v>
      </c>
      <c r="L21" s="18">
        <v>15532</v>
      </c>
      <c r="M21" s="18">
        <f t="shared" si="4"/>
        <v>102.7</v>
      </c>
    </row>
    <row r="22" spans="1:13" ht="45" x14ac:dyDescent="0.25">
      <c r="A22" s="16" t="s">
        <v>59</v>
      </c>
      <c r="B22" s="20" t="s">
        <v>55</v>
      </c>
      <c r="C22" s="18">
        <v>17426.27</v>
      </c>
      <c r="D22" s="18">
        <v>15722</v>
      </c>
      <c r="E22" s="18">
        <v>15722</v>
      </c>
      <c r="F22" s="18">
        <f t="shared" si="1"/>
        <v>90.22</v>
      </c>
      <c r="G22" s="18">
        <v>17359</v>
      </c>
      <c r="H22" s="18">
        <f t="shared" si="2"/>
        <v>99.61</v>
      </c>
      <c r="I22" s="18">
        <f t="shared" si="5"/>
        <v>110.41</v>
      </c>
      <c r="J22" s="18">
        <v>17958</v>
      </c>
      <c r="K22" s="19">
        <f t="shared" si="3"/>
        <v>103.45</v>
      </c>
      <c r="L22" s="18">
        <v>17958</v>
      </c>
      <c r="M22" s="18">
        <f t="shared" si="4"/>
        <v>100</v>
      </c>
    </row>
    <row r="23" spans="1:13" ht="45" x14ac:dyDescent="0.25">
      <c r="A23" s="16" t="s">
        <v>44</v>
      </c>
      <c r="B23" s="20" t="s">
        <v>43</v>
      </c>
      <c r="C23" s="18">
        <v>119.4</v>
      </c>
      <c r="D23" s="18">
        <v>105</v>
      </c>
      <c r="E23" s="18">
        <v>125</v>
      </c>
      <c r="F23" s="18">
        <f t="shared" si="1"/>
        <v>104.69</v>
      </c>
      <c r="G23" s="18">
        <v>95</v>
      </c>
      <c r="H23" s="18">
        <f t="shared" si="2"/>
        <v>79.56</v>
      </c>
      <c r="I23" s="18">
        <f t="shared" si="5"/>
        <v>76</v>
      </c>
      <c r="J23" s="18">
        <v>100</v>
      </c>
      <c r="K23" s="19">
        <f t="shared" si="3"/>
        <v>105.26</v>
      </c>
      <c r="L23" s="18">
        <v>105</v>
      </c>
      <c r="M23" s="18">
        <f t="shared" si="4"/>
        <v>105</v>
      </c>
    </row>
    <row r="24" spans="1:13" ht="14.25" x14ac:dyDescent="0.2">
      <c r="A24" s="15" t="s">
        <v>10</v>
      </c>
      <c r="B24" s="21" t="s">
        <v>33</v>
      </c>
      <c r="C24" s="13">
        <f>SUM(C25:C39)</f>
        <v>142756.65</v>
      </c>
      <c r="D24" s="13">
        <f>SUM(D25:D39)</f>
        <v>185544.34</v>
      </c>
      <c r="E24" s="13">
        <f>SUM(E25:E39)</f>
        <v>148760.94</v>
      </c>
      <c r="F24" s="13">
        <f t="shared" si="1"/>
        <v>104.21</v>
      </c>
      <c r="G24" s="13">
        <f>SUM(G25:G39)</f>
        <v>99461.8</v>
      </c>
      <c r="H24" s="13">
        <f t="shared" si="2"/>
        <v>69.67</v>
      </c>
      <c r="I24" s="13">
        <f t="shared" si="5"/>
        <v>66.86</v>
      </c>
      <c r="J24" s="13">
        <f>SUM(J25:J39)</f>
        <v>97624.82</v>
      </c>
      <c r="K24" s="14">
        <f t="shared" si="3"/>
        <v>98.15</v>
      </c>
      <c r="L24" s="13">
        <f>SUM(L25:L39)</f>
        <v>98641.82</v>
      </c>
      <c r="M24" s="13">
        <f t="shared" si="4"/>
        <v>101.04</v>
      </c>
    </row>
    <row r="25" spans="1:13" ht="30" x14ac:dyDescent="0.25">
      <c r="A25" s="16" t="s">
        <v>9</v>
      </c>
      <c r="B25" s="20" t="s">
        <v>34</v>
      </c>
      <c r="C25" s="18">
        <v>51326.52</v>
      </c>
      <c r="D25" s="18">
        <v>52144</v>
      </c>
      <c r="E25" s="18">
        <v>52144</v>
      </c>
      <c r="F25" s="18">
        <f t="shared" si="1"/>
        <v>101.59</v>
      </c>
      <c r="G25" s="18">
        <v>50607</v>
      </c>
      <c r="H25" s="18">
        <f t="shared" si="2"/>
        <v>98.6</v>
      </c>
      <c r="I25" s="18">
        <f t="shared" si="5"/>
        <v>97.05</v>
      </c>
      <c r="J25" s="18">
        <v>52228</v>
      </c>
      <c r="K25" s="19">
        <f t="shared" si="3"/>
        <v>103.2</v>
      </c>
      <c r="L25" s="18">
        <v>52300</v>
      </c>
      <c r="M25" s="18">
        <f t="shared" si="4"/>
        <v>100.14</v>
      </c>
    </row>
    <row r="26" spans="1:13" ht="30" x14ac:dyDescent="0.25">
      <c r="A26" s="22" t="s">
        <v>8</v>
      </c>
      <c r="B26" s="20" t="s">
        <v>35</v>
      </c>
      <c r="C26" s="18">
        <v>17560.93</v>
      </c>
      <c r="D26" s="18">
        <v>16131.5</v>
      </c>
      <c r="E26" s="18">
        <v>17928</v>
      </c>
      <c r="F26" s="18">
        <f t="shared" si="1"/>
        <v>102.09</v>
      </c>
      <c r="G26" s="18">
        <v>18061.37</v>
      </c>
      <c r="H26" s="18">
        <f t="shared" si="2"/>
        <v>102.85</v>
      </c>
      <c r="I26" s="18">
        <f t="shared" si="5"/>
        <v>100.74</v>
      </c>
      <c r="J26" s="18">
        <v>18171.5</v>
      </c>
      <c r="K26" s="19">
        <f t="shared" si="3"/>
        <v>100.61</v>
      </c>
      <c r="L26" s="18">
        <v>18372</v>
      </c>
      <c r="M26" s="18">
        <f t="shared" si="4"/>
        <v>101.1</v>
      </c>
    </row>
    <row r="27" spans="1:13" ht="45" x14ac:dyDescent="0.25">
      <c r="A27" s="22" t="s">
        <v>7</v>
      </c>
      <c r="B27" s="20" t="s">
        <v>42</v>
      </c>
      <c r="C27" s="18">
        <v>34.520000000000003</v>
      </c>
      <c r="D27" s="18">
        <v>14.05</v>
      </c>
      <c r="E27" s="18">
        <v>40.9</v>
      </c>
      <c r="F27" s="18">
        <v>0</v>
      </c>
      <c r="G27" s="18">
        <v>0</v>
      </c>
      <c r="H27" s="18">
        <f>IFERROR(G27/C27,0)</f>
        <v>0</v>
      </c>
      <c r="I27" s="18">
        <f t="shared" si="5"/>
        <v>0</v>
      </c>
      <c r="J27" s="18">
        <v>0</v>
      </c>
      <c r="K27" s="19">
        <v>0</v>
      </c>
      <c r="L27" s="18">
        <v>0</v>
      </c>
      <c r="M27" s="18">
        <f>IFERROR(L27/J27,0)</f>
        <v>0</v>
      </c>
    </row>
    <row r="28" spans="1:13" ht="30" x14ac:dyDescent="0.25">
      <c r="A28" s="16" t="s">
        <v>6</v>
      </c>
      <c r="B28" s="20" t="s">
        <v>45</v>
      </c>
      <c r="C28" s="18">
        <v>5999.02</v>
      </c>
      <c r="D28" s="18">
        <v>3132.4</v>
      </c>
      <c r="E28" s="18">
        <v>710.5</v>
      </c>
      <c r="F28" s="18">
        <v>710.5</v>
      </c>
      <c r="G28" s="18">
        <v>710.5</v>
      </c>
      <c r="H28" s="18">
        <f t="shared" si="2"/>
        <v>11.84</v>
      </c>
      <c r="I28" s="18">
        <f t="shared" si="5"/>
        <v>100</v>
      </c>
      <c r="J28" s="18">
        <v>710.5</v>
      </c>
      <c r="K28" s="19">
        <f t="shared" si="3"/>
        <v>100</v>
      </c>
      <c r="L28" s="18">
        <v>710.5</v>
      </c>
      <c r="M28" s="18">
        <f t="shared" si="4"/>
        <v>100</v>
      </c>
    </row>
    <row r="29" spans="1:13" ht="15" x14ac:dyDescent="0.25">
      <c r="A29" s="16" t="s">
        <v>50</v>
      </c>
      <c r="B29" s="20" t="s">
        <v>46</v>
      </c>
      <c r="C29" s="18">
        <v>425.84</v>
      </c>
      <c r="D29" s="18">
        <v>6</v>
      </c>
      <c r="E29" s="18">
        <v>6</v>
      </c>
      <c r="F29" s="18">
        <f t="shared" si="1"/>
        <v>1.41</v>
      </c>
      <c r="G29" s="18">
        <v>6</v>
      </c>
      <c r="H29" s="18">
        <f t="shared" si="2"/>
        <v>1.41</v>
      </c>
      <c r="I29" s="18">
        <f t="shared" si="5"/>
        <v>100</v>
      </c>
      <c r="J29" s="18">
        <v>6</v>
      </c>
      <c r="K29" s="19">
        <f t="shared" si="3"/>
        <v>100</v>
      </c>
      <c r="L29" s="18">
        <v>6</v>
      </c>
      <c r="M29" s="18">
        <f t="shared" si="4"/>
        <v>100</v>
      </c>
    </row>
    <row r="30" spans="1:13" ht="15" x14ac:dyDescent="0.25">
      <c r="A30" s="16" t="s">
        <v>51</v>
      </c>
      <c r="B30" s="20" t="s">
        <v>47</v>
      </c>
      <c r="C30" s="18">
        <v>39241.67</v>
      </c>
      <c r="D30" s="18">
        <v>5737.6</v>
      </c>
      <c r="E30" s="18">
        <v>12371.17</v>
      </c>
      <c r="F30" s="18">
        <f t="shared" si="1"/>
        <v>31.53</v>
      </c>
      <c r="G30" s="18">
        <v>300</v>
      </c>
      <c r="H30" s="18">
        <f t="shared" si="2"/>
        <v>0.76</v>
      </c>
      <c r="I30" s="18">
        <f t="shared" si="5"/>
        <v>2.42</v>
      </c>
      <c r="J30" s="18">
        <v>300</v>
      </c>
      <c r="K30" s="19">
        <f t="shared" si="3"/>
        <v>100</v>
      </c>
      <c r="L30" s="18">
        <v>300</v>
      </c>
      <c r="M30" s="18">
        <f t="shared" si="4"/>
        <v>100</v>
      </c>
    </row>
    <row r="31" spans="1:13" ht="90" x14ac:dyDescent="0.25">
      <c r="A31" s="16" t="s">
        <v>53</v>
      </c>
      <c r="B31" s="20" t="s">
        <v>48</v>
      </c>
      <c r="C31" s="18">
        <v>15759.18</v>
      </c>
      <c r="D31" s="18">
        <v>84264</v>
      </c>
      <c r="E31" s="18">
        <v>37259.879999999997</v>
      </c>
      <c r="F31" s="18">
        <f t="shared" si="1"/>
        <v>236.43</v>
      </c>
      <c r="G31" s="18">
        <v>18166.5</v>
      </c>
      <c r="H31" s="18">
        <f t="shared" si="2"/>
        <v>115.28</v>
      </c>
      <c r="I31" s="18">
        <f t="shared" si="5"/>
        <v>48.76</v>
      </c>
      <c r="J31" s="18">
        <v>17400</v>
      </c>
      <c r="K31" s="19">
        <f t="shared" si="3"/>
        <v>95.78</v>
      </c>
      <c r="L31" s="18">
        <v>17900</v>
      </c>
      <c r="M31" s="18">
        <f t="shared" si="4"/>
        <v>102.87</v>
      </c>
    </row>
    <row r="32" spans="1:13" ht="45" x14ac:dyDescent="0.25">
      <c r="A32" s="16" t="s">
        <v>52</v>
      </c>
      <c r="B32" s="20" t="s">
        <v>49</v>
      </c>
      <c r="C32" s="18">
        <v>7612.76</v>
      </c>
      <c r="D32" s="18">
        <v>19961</v>
      </c>
      <c r="E32" s="18">
        <v>24146.7</v>
      </c>
      <c r="F32" s="18">
        <f t="shared" si="1"/>
        <v>317.19</v>
      </c>
      <c r="G32" s="18">
        <v>7056.9</v>
      </c>
      <c r="H32" s="18">
        <f t="shared" si="2"/>
        <v>92.7</v>
      </c>
      <c r="I32" s="18">
        <f t="shared" si="5"/>
        <v>29.23</v>
      </c>
      <c r="J32" s="18">
        <v>4250</v>
      </c>
      <c r="K32" s="19">
        <f t="shared" si="3"/>
        <v>60.22</v>
      </c>
      <c r="L32" s="18">
        <v>4500</v>
      </c>
      <c r="M32" s="18">
        <f t="shared" si="4"/>
        <v>105.88</v>
      </c>
    </row>
    <row r="33" spans="1:13" ht="30" x14ac:dyDescent="0.25">
      <c r="A33" s="16" t="s">
        <v>60</v>
      </c>
      <c r="B33" s="20" t="s">
        <v>61</v>
      </c>
      <c r="C33" s="18">
        <v>3270.22</v>
      </c>
      <c r="D33" s="18">
        <v>3152.79</v>
      </c>
      <c r="E33" s="18">
        <v>3152.79</v>
      </c>
      <c r="F33" s="18">
        <f t="shared" si="1"/>
        <v>96.41</v>
      </c>
      <c r="G33" s="18">
        <v>3571.53</v>
      </c>
      <c r="H33" s="18">
        <f t="shared" si="2"/>
        <v>109.21</v>
      </c>
      <c r="I33" s="18">
        <f>G33/E33*100</f>
        <v>113.28</v>
      </c>
      <c r="J33" s="18">
        <v>3576.82</v>
      </c>
      <c r="K33" s="19">
        <f t="shared" si="3"/>
        <v>100.15</v>
      </c>
      <c r="L33" s="18">
        <v>3571.32</v>
      </c>
      <c r="M33" s="18">
        <f t="shared" si="4"/>
        <v>99.85</v>
      </c>
    </row>
    <row r="34" spans="1:13" ht="45" x14ac:dyDescent="0.25">
      <c r="A34" s="16" t="s">
        <v>62</v>
      </c>
      <c r="B34" s="20" t="s">
        <v>63</v>
      </c>
      <c r="C34" s="18">
        <v>579.1</v>
      </c>
      <c r="D34" s="18">
        <v>768</v>
      </c>
      <c r="E34" s="18">
        <v>768</v>
      </c>
      <c r="F34" s="18">
        <f t="shared" si="1"/>
        <v>132.62</v>
      </c>
      <c r="G34" s="18">
        <v>760</v>
      </c>
      <c r="H34" s="18">
        <f t="shared" si="2"/>
        <v>131.24</v>
      </c>
      <c r="I34" s="18">
        <f>G34/E34*100</f>
        <v>98.96</v>
      </c>
      <c r="J34" s="18">
        <v>760</v>
      </c>
      <c r="K34" s="19">
        <f t="shared" si="3"/>
        <v>100</v>
      </c>
      <c r="L34" s="18">
        <v>760</v>
      </c>
      <c r="M34" s="18">
        <f t="shared" si="4"/>
        <v>100</v>
      </c>
    </row>
    <row r="35" spans="1:13" ht="135" x14ac:dyDescent="0.25">
      <c r="A35" s="16" t="s">
        <v>64</v>
      </c>
      <c r="B35" s="20" t="s">
        <v>65</v>
      </c>
      <c r="C35" s="18">
        <v>793.02</v>
      </c>
      <c r="D35" s="18">
        <v>140</v>
      </c>
      <c r="E35" s="18">
        <v>140</v>
      </c>
      <c r="F35" s="18">
        <f t="shared" si="1"/>
        <v>17.649999999999999</v>
      </c>
      <c r="G35" s="18">
        <v>130</v>
      </c>
      <c r="H35" s="18">
        <f t="shared" si="2"/>
        <v>16.39</v>
      </c>
      <c r="I35" s="18">
        <f>G35/E35*100</f>
        <v>92.86</v>
      </c>
      <c r="J35" s="18">
        <v>130</v>
      </c>
      <c r="K35" s="19">
        <f t="shared" si="3"/>
        <v>100</v>
      </c>
      <c r="L35" s="18">
        <v>130</v>
      </c>
      <c r="M35" s="18">
        <f t="shared" si="4"/>
        <v>100</v>
      </c>
    </row>
    <row r="36" spans="1:13" ht="30" x14ac:dyDescent="0.25">
      <c r="A36" s="16" t="s">
        <v>66</v>
      </c>
      <c r="B36" s="20" t="s">
        <v>67</v>
      </c>
      <c r="C36" s="18">
        <v>94.58</v>
      </c>
      <c r="D36" s="18">
        <v>10</v>
      </c>
      <c r="E36" s="18">
        <v>10</v>
      </c>
      <c r="F36" s="18">
        <f t="shared" si="1"/>
        <v>10.57</v>
      </c>
      <c r="G36" s="18">
        <v>14</v>
      </c>
      <c r="H36" s="18">
        <f t="shared" si="2"/>
        <v>14.8</v>
      </c>
      <c r="I36" s="18">
        <f>G36/E36*100</f>
        <v>140</v>
      </c>
      <c r="J36" s="18">
        <v>14</v>
      </c>
      <c r="K36" s="19">
        <f t="shared" si="3"/>
        <v>100</v>
      </c>
      <c r="L36" s="18">
        <v>14</v>
      </c>
      <c r="M36" s="18">
        <f t="shared" si="4"/>
        <v>100</v>
      </c>
    </row>
    <row r="37" spans="1:13" ht="30" x14ac:dyDescent="0.25">
      <c r="A37" s="16" t="s">
        <v>68</v>
      </c>
      <c r="B37" s="20" t="s">
        <v>69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>IFERROR(G37/C37,0)</f>
        <v>0</v>
      </c>
      <c r="I37" s="18">
        <f>IFERROR(G37/E37,0)</f>
        <v>0</v>
      </c>
      <c r="J37" s="18">
        <v>0</v>
      </c>
      <c r="K37" s="19">
        <v>0</v>
      </c>
      <c r="L37" s="18">
        <v>0</v>
      </c>
      <c r="M37" s="18">
        <v>0</v>
      </c>
    </row>
    <row r="38" spans="1:13" ht="15" x14ac:dyDescent="0.25">
      <c r="A38" s="16" t="s">
        <v>56</v>
      </c>
      <c r="B38" s="20" t="s">
        <v>57</v>
      </c>
      <c r="C38" s="18">
        <v>0</v>
      </c>
      <c r="D38" s="18">
        <v>0</v>
      </c>
      <c r="E38" s="18">
        <v>0</v>
      </c>
      <c r="F38" s="18">
        <f>IFERROR(E38/C38,0)</f>
        <v>0</v>
      </c>
      <c r="G38" s="18">
        <v>0</v>
      </c>
      <c r="H38" s="18">
        <f>IFERROR(G38/C38,0)</f>
        <v>0</v>
      </c>
      <c r="I38" s="18">
        <v>0</v>
      </c>
      <c r="J38" s="18">
        <v>0</v>
      </c>
      <c r="K38" s="19">
        <v>0</v>
      </c>
      <c r="L38" s="18">
        <v>0</v>
      </c>
      <c r="M38" s="18">
        <v>0</v>
      </c>
    </row>
    <row r="39" spans="1:13" ht="30" x14ac:dyDescent="0.25">
      <c r="A39" s="16" t="s">
        <v>77</v>
      </c>
      <c r="B39" s="20" t="s">
        <v>36</v>
      </c>
      <c r="C39" s="18">
        <v>59.29</v>
      </c>
      <c r="D39" s="18">
        <v>83</v>
      </c>
      <c r="E39" s="18">
        <v>83</v>
      </c>
      <c r="F39" s="18">
        <f t="shared" si="1"/>
        <v>139.99</v>
      </c>
      <c r="G39" s="18">
        <v>78</v>
      </c>
      <c r="H39" s="18">
        <f t="shared" si="2"/>
        <v>131.56</v>
      </c>
      <c r="I39" s="18">
        <f t="shared" ref="I39:I44" si="6">G39/E39*100</f>
        <v>93.98</v>
      </c>
      <c r="J39" s="18">
        <v>78</v>
      </c>
      <c r="K39" s="19">
        <f t="shared" si="3"/>
        <v>100</v>
      </c>
      <c r="L39" s="18">
        <v>78</v>
      </c>
      <c r="M39" s="18">
        <f t="shared" si="4"/>
        <v>100</v>
      </c>
    </row>
    <row r="40" spans="1:13" ht="42.75" x14ac:dyDescent="0.2">
      <c r="A40" s="15" t="s">
        <v>5</v>
      </c>
      <c r="B40" s="21" t="s">
        <v>37</v>
      </c>
      <c r="C40" s="13">
        <f>SUM(C41,C48,C47,C46)</f>
        <v>1932833.74</v>
      </c>
      <c r="D40" s="13">
        <f>SUM(D41,D48,D47)</f>
        <v>2233802.4900000002</v>
      </c>
      <c r="E40" s="13">
        <f>SUM(E41,E48,E47,E46)</f>
        <v>2233802.4900000002</v>
      </c>
      <c r="F40" s="13">
        <f t="shared" si="1"/>
        <v>115.57</v>
      </c>
      <c r="G40" s="13">
        <f t="shared" ref="G40:L40" si="7">SUM(G41,G48,G47,G46)</f>
        <v>2138201.87</v>
      </c>
      <c r="H40" s="13">
        <f t="shared" si="7"/>
        <v>112.1</v>
      </c>
      <c r="I40" s="13">
        <f t="shared" si="6"/>
        <v>95.72</v>
      </c>
      <c r="J40" s="13">
        <f t="shared" si="7"/>
        <v>2063765.93</v>
      </c>
      <c r="K40" s="14">
        <f t="shared" si="3"/>
        <v>96.52</v>
      </c>
      <c r="L40" s="13">
        <f t="shared" si="7"/>
        <v>1936759.91</v>
      </c>
      <c r="M40" s="13">
        <f t="shared" si="4"/>
        <v>93.85</v>
      </c>
    </row>
    <row r="41" spans="1:13" ht="28.5" x14ac:dyDescent="0.2">
      <c r="A41" s="23" t="s">
        <v>4</v>
      </c>
      <c r="B41" s="21" t="s">
        <v>80</v>
      </c>
      <c r="C41" s="13">
        <f>C42+C43+C44+C45</f>
        <v>1907349.9</v>
      </c>
      <c r="D41" s="13">
        <f>D42+D43+D44+D45+D46</f>
        <v>2243753.42</v>
      </c>
      <c r="E41" s="13">
        <f>E42+E43+E44+E45</f>
        <v>2243573.42</v>
      </c>
      <c r="F41" s="13">
        <f t="shared" si="1"/>
        <v>117.63</v>
      </c>
      <c r="G41" s="13">
        <f>G42+G43+G44+G45</f>
        <v>2138201.87</v>
      </c>
      <c r="H41" s="13">
        <f t="shared" si="2"/>
        <v>112.1</v>
      </c>
      <c r="I41" s="13">
        <f t="shared" si="6"/>
        <v>95.3</v>
      </c>
      <c r="J41" s="13">
        <f>J42+J43+J44+J45</f>
        <v>2063765.93</v>
      </c>
      <c r="K41" s="14">
        <f t="shared" si="3"/>
        <v>96.52</v>
      </c>
      <c r="L41" s="13">
        <f>L42+L43+L44+L45</f>
        <v>1936759.91</v>
      </c>
      <c r="M41" s="13">
        <f t="shared" si="4"/>
        <v>93.85</v>
      </c>
    </row>
    <row r="42" spans="1:13" ht="15" x14ac:dyDescent="0.25">
      <c r="A42" s="16" t="s">
        <v>3</v>
      </c>
      <c r="B42" s="20" t="s">
        <v>70</v>
      </c>
      <c r="C42" s="18">
        <v>142556.13</v>
      </c>
      <c r="D42" s="18">
        <v>162573.51</v>
      </c>
      <c r="E42" s="18">
        <v>162573.51</v>
      </c>
      <c r="F42" s="18">
        <f t="shared" si="1"/>
        <v>114.04</v>
      </c>
      <c r="G42" s="18">
        <v>133415</v>
      </c>
      <c r="H42" s="18">
        <f t="shared" si="2"/>
        <v>93.59</v>
      </c>
      <c r="I42" s="18">
        <f t="shared" si="6"/>
        <v>82.06</v>
      </c>
      <c r="J42" s="18">
        <v>142283</v>
      </c>
      <c r="K42" s="19">
        <f t="shared" si="3"/>
        <v>106.65</v>
      </c>
      <c r="L42" s="18">
        <v>149038.39999999999</v>
      </c>
      <c r="M42" s="18">
        <f t="shared" si="4"/>
        <v>104.75</v>
      </c>
    </row>
    <row r="43" spans="1:13" ht="15" x14ac:dyDescent="0.25">
      <c r="A43" s="16" t="s">
        <v>2</v>
      </c>
      <c r="B43" s="20" t="s">
        <v>71</v>
      </c>
      <c r="C43" s="18">
        <v>469883.16</v>
      </c>
      <c r="D43" s="18">
        <v>460389.87</v>
      </c>
      <c r="E43" s="18">
        <v>460389.87</v>
      </c>
      <c r="F43" s="18">
        <f t="shared" si="1"/>
        <v>97.98</v>
      </c>
      <c r="G43" s="18">
        <v>284030.89</v>
      </c>
      <c r="H43" s="18">
        <f t="shared" si="2"/>
        <v>60.45</v>
      </c>
      <c r="I43" s="18">
        <f t="shared" si="6"/>
        <v>61.69</v>
      </c>
      <c r="J43" s="18">
        <v>145285.82999999999</v>
      </c>
      <c r="K43" s="19">
        <f t="shared" si="3"/>
        <v>51.15</v>
      </c>
      <c r="L43" s="18">
        <v>59348.6</v>
      </c>
      <c r="M43" s="18">
        <f t="shared" si="4"/>
        <v>40.85</v>
      </c>
    </row>
    <row r="44" spans="1:13" ht="15" x14ac:dyDescent="0.25">
      <c r="A44" s="16" t="s">
        <v>1</v>
      </c>
      <c r="B44" s="20" t="s">
        <v>72</v>
      </c>
      <c r="C44" s="18">
        <v>1205353.72</v>
      </c>
      <c r="D44" s="18">
        <v>1541553.1</v>
      </c>
      <c r="E44" s="18">
        <v>1541553.1</v>
      </c>
      <c r="F44" s="18">
        <f t="shared" si="1"/>
        <v>127.89</v>
      </c>
      <c r="G44" s="18">
        <v>1597799.04</v>
      </c>
      <c r="H44" s="18">
        <f t="shared" si="2"/>
        <v>132.56</v>
      </c>
      <c r="I44" s="18">
        <f t="shared" si="6"/>
        <v>103.65</v>
      </c>
      <c r="J44" s="18">
        <v>1652622.72</v>
      </c>
      <c r="K44" s="19">
        <f t="shared" si="3"/>
        <v>103.43</v>
      </c>
      <c r="L44" s="18">
        <v>1608372.91</v>
      </c>
      <c r="M44" s="18">
        <f t="shared" si="4"/>
        <v>97.32</v>
      </c>
    </row>
    <row r="45" spans="1:13" ht="15" x14ac:dyDescent="0.25">
      <c r="A45" s="16" t="s">
        <v>54</v>
      </c>
      <c r="B45" s="20" t="s">
        <v>73</v>
      </c>
      <c r="C45" s="18">
        <v>89556.89</v>
      </c>
      <c r="D45" s="18">
        <v>79056.94</v>
      </c>
      <c r="E45" s="18">
        <v>79056.94</v>
      </c>
      <c r="F45" s="18">
        <f t="shared" si="1"/>
        <v>88.28</v>
      </c>
      <c r="G45" s="18">
        <v>122956.94</v>
      </c>
      <c r="H45" s="18">
        <f t="shared" si="2"/>
        <v>137.29</v>
      </c>
      <c r="I45" s="18">
        <f t="shared" ref="I45:I48" si="8">G45/E45*100</f>
        <v>155.53</v>
      </c>
      <c r="J45" s="18">
        <v>123574.38</v>
      </c>
      <c r="K45" s="19">
        <f>IFERROR(J45/G45,0)</f>
        <v>1.01</v>
      </c>
      <c r="L45" s="18">
        <v>120000</v>
      </c>
      <c r="M45" s="18">
        <f>IFERROR(L45/J45,0)</f>
        <v>0.97</v>
      </c>
    </row>
    <row r="46" spans="1:13" ht="15" x14ac:dyDescent="0.25">
      <c r="A46" s="24" t="s">
        <v>87</v>
      </c>
      <c r="B46" s="20" t="s">
        <v>88</v>
      </c>
      <c r="C46" s="25">
        <v>30000</v>
      </c>
      <c r="D46" s="25">
        <v>180</v>
      </c>
      <c r="E46" s="25">
        <v>180</v>
      </c>
      <c r="F46" s="18">
        <f t="shared" si="1"/>
        <v>0.6</v>
      </c>
      <c r="G46" s="25"/>
      <c r="H46" s="18"/>
      <c r="I46" s="18"/>
      <c r="J46" s="18"/>
      <c r="K46" s="19"/>
      <c r="L46" s="18"/>
      <c r="M46" s="18"/>
    </row>
    <row r="47" spans="1:13" ht="30" x14ac:dyDescent="0.25">
      <c r="A47" s="24" t="s">
        <v>79</v>
      </c>
      <c r="B47" s="20" t="s">
        <v>78</v>
      </c>
      <c r="C47" s="25">
        <v>3394.39</v>
      </c>
      <c r="D47" s="25">
        <v>0</v>
      </c>
      <c r="E47" s="25">
        <v>0</v>
      </c>
      <c r="F47" s="18">
        <v>0</v>
      </c>
      <c r="G47" s="25">
        <v>0</v>
      </c>
      <c r="H47" s="18">
        <f>IFERROR(G47/C47,0)</f>
        <v>0</v>
      </c>
      <c r="I47" s="18">
        <v>0</v>
      </c>
      <c r="J47" s="18">
        <v>0</v>
      </c>
      <c r="K47" s="19">
        <f t="shared" ref="K47:K48" si="9">IFERROR(J47/G47,0)</f>
        <v>0</v>
      </c>
      <c r="L47" s="18">
        <v>0</v>
      </c>
      <c r="M47" s="18">
        <f t="shared" ref="M47:M48" si="10">IFERROR(L47/J47,0)</f>
        <v>0</v>
      </c>
    </row>
    <row r="48" spans="1:13" s="4" customFormat="1" ht="15" x14ac:dyDescent="0.25">
      <c r="A48" s="24" t="s">
        <v>0</v>
      </c>
      <c r="B48" s="20" t="s">
        <v>58</v>
      </c>
      <c r="C48" s="25">
        <v>-7910.55</v>
      </c>
      <c r="D48" s="25">
        <v>-9950.93</v>
      </c>
      <c r="E48" s="25">
        <v>-9950.93</v>
      </c>
      <c r="F48" s="18">
        <f t="shared" si="1"/>
        <v>125.79</v>
      </c>
      <c r="G48" s="25">
        <v>0</v>
      </c>
      <c r="H48" s="18">
        <f t="shared" si="2"/>
        <v>0</v>
      </c>
      <c r="I48" s="18">
        <f t="shared" si="8"/>
        <v>0</v>
      </c>
      <c r="J48" s="18">
        <v>0</v>
      </c>
      <c r="K48" s="19">
        <f t="shared" si="9"/>
        <v>0</v>
      </c>
      <c r="L48" s="18">
        <v>0</v>
      </c>
      <c r="M48" s="18">
        <f t="shared" si="10"/>
        <v>0</v>
      </c>
    </row>
  </sheetData>
  <mergeCells count="8">
    <mergeCell ref="A4:M4"/>
    <mergeCell ref="A6:A7"/>
    <mergeCell ref="B6:B7"/>
    <mergeCell ref="C6:C7"/>
    <mergeCell ref="D6:F6"/>
    <mergeCell ref="G6:I6"/>
    <mergeCell ref="J6:K6"/>
    <mergeCell ref="L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доходах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Герасимова</cp:lastModifiedBy>
  <cp:lastPrinted>2019-11-07T06:27:22Z</cp:lastPrinted>
  <dcterms:created xsi:type="dcterms:W3CDTF">2017-07-24T00:11:57Z</dcterms:created>
  <dcterms:modified xsi:type="dcterms:W3CDTF">2024-11-11T07:18:23Z</dcterms:modified>
</cp:coreProperties>
</file>