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firstSheet="6" activeTab="11"/>
  </bookViews>
  <sheets>
    <sheet name="пер.Строительный, 1Б " sheetId="1" r:id="rId1"/>
    <sheet name="Вишневая,4" sheetId="4" r:id="rId2"/>
    <sheet name="ул.Невского,5" sheetId="5" r:id="rId3"/>
    <sheet name="ул.Ломоносова,1" sheetId="6" r:id="rId4"/>
    <sheet name="ул.Ломоносова,3" sheetId="7" r:id="rId5"/>
    <sheet name="ул.Ломоносова,5" sheetId="8" r:id="rId6"/>
    <sheet name="ул.Ломоносова,7" sheetId="9" r:id="rId7"/>
    <sheet name="ул.Ломоносова, 1А" sheetId="10" r:id="rId8"/>
    <sheet name="ул.Ломоносова,2-1" sheetId="11" r:id="rId9"/>
    <sheet name="ул.Ломоносова, 2-2" sheetId="12" r:id="rId10"/>
    <sheet name="ул.Ломоносова,6-1" sheetId="13" r:id="rId11"/>
    <sheet name="ул.Ломоносова,6-2" sheetId="14" r:id="rId12"/>
    <sheet name="ул.Ломоносова,8А" sheetId="15" r:id="rId13"/>
    <sheet name="ул.Ломоносова,9-1" sheetId="16" r:id="rId14"/>
    <sheet name="ул.Ломоносова, 9-2" sheetId="17" r:id="rId15"/>
    <sheet name="ул.Ломоносова,9-3" sheetId="18" r:id="rId16"/>
    <sheet name="ул.Ломоносова,11" sheetId="19" r:id="rId17"/>
    <sheet name="ул.Ломоносова,11А" sheetId="20" r:id="rId18"/>
    <sheet name="ул.Ломоносова,12-1" sheetId="21" r:id="rId19"/>
    <sheet name="ул.Ломоносова,12-2" sheetId="22" r:id="rId20"/>
    <sheet name="ул.Ломоносова,18" sheetId="23" r:id="rId21"/>
    <sheet name="ул.Кирова,97" sheetId="24" r:id="rId22"/>
    <sheet name="ул.Кирова,140" sheetId="25" r:id="rId23"/>
    <sheet name="ул.Кирова,142" sheetId="26" r:id="rId24"/>
    <sheet name="ул.Кирова, 2491" sheetId="27" r:id="rId25"/>
    <sheet name="ул.Кирова,265" sheetId="28" r:id="rId26"/>
    <sheet name="ул.Кирова,265А" sheetId="29" r:id="rId27"/>
    <sheet name="ул.Кирова,269" sheetId="30" r:id="rId28"/>
    <sheet name="ул.Кирова,263" sheetId="31" r:id="rId29"/>
    <sheet name="ул.Кирова,282" sheetId="32" r:id="rId30"/>
    <sheet name="ул.Кирова,278" sheetId="33" r:id="rId31"/>
    <sheet name="ул.Кирова,298-2" sheetId="34" r:id="rId32"/>
    <sheet name="ул.Кирова,316А" sheetId="35" r:id="rId33"/>
    <sheet name="ул.Кирова, 316Б" sheetId="36" r:id="rId34"/>
    <sheet name="ул. Кирова,322" sheetId="37" r:id="rId35"/>
    <sheet name="ул.Кирова,304В" sheetId="38" r:id="rId36"/>
    <sheet name="ул.Кирова,255Б" sheetId="39" r:id="rId37"/>
    <sheet name="ул.Кирова, 298-1" sheetId="40" r:id="rId38"/>
    <sheet name="ул.Ленина,153А" sheetId="41" r:id="rId39"/>
    <sheet name="ул.Чехова,39А" sheetId="42" r:id="rId40"/>
    <sheet name="ул.Чехова,39" sheetId="43" state="hidden" r:id="rId41"/>
    <sheet name="ул.Чехова,39Б" sheetId="44" r:id="rId42"/>
    <sheet name="ул.Чехова,44" sheetId="45" r:id="rId43"/>
    <sheet name="ул.Чехова,44 А" sheetId="46" r:id="rId44"/>
    <sheet name="ул.Чехова,46" sheetId="47" r:id="rId45"/>
    <sheet name="ул.Чехова,51-1" sheetId="48" r:id="rId46"/>
    <sheet name="ул.Чехова,51-2" sheetId="49" r:id="rId47"/>
    <sheet name="ул.Низменная,37" sheetId="50" r:id="rId48"/>
    <sheet name="ул.Низменная,37А" sheetId="51" r:id="rId49"/>
    <sheet name="ул.Производственная,14А" sheetId="52" r:id="rId50"/>
    <sheet name="ул.Производственная,14 Б" sheetId="53" r:id="rId51"/>
    <sheet name="ул.Луценко,6" sheetId="59" r:id="rId52"/>
    <sheet name="ул.Луценко,8" sheetId="60" r:id="rId53"/>
    <sheet name="ул.Луценко,8 А" sheetId="61" r:id="rId54"/>
    <sheet name="ул.Южная,5" sheetId="62" r:id="rId55"/>
    <sheet name="пер.Южный, 5" sheetId="63" r:id="rId56"/>
    <sheet name="пер.Южный, 6" sheetId="64" r:id="rId57"/>
    <sheet name="пер.Южный,7" sheetId="65" r:id="rId58"/>
    <sheet name="пер.Южный,9" sheetId="66" r:id="rId59"/>
    <sheet name="пер.Юбилейный,2А" sheetId="67" r:id="rId60"/>
    <sheet name="пер.Юбилейный,4А" sheetId="68" r:id="rId61"/>
    <sheet name="пер. Юбилейный 4, блоки А,Б,В." sheetId="69" r:id="rId62"/>
    <sheet name="Лист1" sheetId="71" r:id="rId63"/>
  </sheets>
  <calcPr calcId="125725" refMode="R1C1"/>
</workbook>
</file>

<file path=xl/calcChain.xml><?xml version="1.0" encoding="utf-8"?>
<calcChain xmlns="http://schemas.openxmlformats.org/spreadsheetml/2006/main">
  <c r="D40" i="62"/>
  <c r="D66"/>
  <c r="D67"/>
  <c r="D79" i="41"/>
  <c r="D77"/>
  <c r="D73"/>
  <c r="D72"/>
  <c r="D65"/>
  <c r="D51"/>
  <c r="D47"/>
  <c r="D40"/>
  <c r="D33"/>
  <c r="D29"/>
  <c r="D22"/>
  <c r="D19"/>
  <c r="D18"/>
  <c r="D17"/>
  <c r="D15"/>
  <c r="D14"/>
  <c r="D86" i="69"/>
  <c r="D27"/>
  <c r="D25"/>
  <c r="D24"/>
  <c r="D23"/>
  <c r="D22"/>
  <c r="D20"/>
  <c r="D19"/>
  <c r="D18"/>
  <c r="D17"/>
  <c r="C86"/>
  <c r="D30"/>
  <c r="D37"/>
  <c r="D41"/>
  <c r="D48"/>
  <c r="D55"/>
  <c r="D73"/>
  <c r="D80"/>
  <c r="D14"/>
  <c r="D13"/>
  <c r="D81" i="68"/>
  <c r="D16"/>
  <c r="C81"/>
  <c r="D75"/>
  <c r="D68"/>
  <c r="D50"/>
  <c r="D43"/>
  <c r="D36"/>
  <c r="D32"/>
  <c r="D25"/>
  <c r="D22"/>
  <c r="D21"/>
  <c r="D20"/>
  <c r="D19"/>
  <c r="D18"/>
  <c r="D17"/>
  <c r="D14"/>
  <c r="D13"/>
  <c r="C77" i="67"/>
  <c r="E77" s="1"/>
  <c r="D71"/>
  <c r="D64"/>
  <c r="D46"/>
  <c r="D39"/>
  <c r="D32"/>
  <c r="D28"/>
  <c r="D21"/>
  <c r="D18"/>
  <c r="D17"/>
  <c r="D16"/>
  <c r="D14"/>
  <c r="D77" s="1"/>
  <c r="D13"/>
  <c r="D77" i="66"/>
  <c r="C77"/>
  <c r="D73" i="65"/>
  <c r="D66"/>
  <c r="D80"/>
  <c r="D52"/>
  <c r="D48"/>
  <c r="D41"/>
  <c r="D34"/>
  <c r="D30"/>
  <c r="D23"/>
  <c r="D20"/>
  <c r="D18"/>
  <c r="D19"/>
  <c r="D17"/>
  <c r="D15"/>
  <c r="D14"/>
  <c r="D71" i="66"/>
  <c r="D64"/>
  <c r="D46"/>
  <c r="D39"/>
  <c r="D32"/>
  <c r="D28"/>
  <c r="D21"/>
  <c r="D18"/>
  <c r="D17"/>
  <c r="D15"/>
  <c r="D14"/>
  <c r="C80" i="65"/>
  <c r="D80" i="64"/>
  <c r="D73"/>
  <c r="D66"/>
  <c r="D48"/>
  <c r="D41"/>
  <c r="D34"/>
  <c r="D30"/>
  <c r="D23"/>
  <c r="D20"/>
  <c r="D19"/>
  <c r="D18"/>
  <c r="D17"/>
  <c r="D15"/>
  <c r="D14"/>
  <c r="C80"/>
  <c r="D15" i="63"/>
  <c r="D14"/>
  <c r="D77"/>
  <c r="C77"/>
  <c r="D71"/>
  <c r="D64"/>
  <c r="D46"/>
  <c r="D39"/>
  <c r="D32"/>
  <c r="D28"/>
  <c r="D21"/>
  <c r="D18"/>
  <c r="D17"/>
  <c r="D40" i="36"/>
  <c r="D33"/>
  <c r="D78"/>
  <c r="C78"/>
  <c r="D61" i="62"/>
  <c r="D54"/>
  <c r="D36"/>
  <c r="D29"/>
  <c r="D25"/>
  <c r="D18"/>
  <c r="D15"/>
  <c r="D14"/>
  <c r="C67"/>
  <c r="D80" i="60"/>
  <c r="E80"/>
  <c r="D52"/>
  <c r="C79" i="61"/>
  <c r="D73"/>
  <c r="D66"/>
  <c r="D48"/>
  <c r="D41"/>
  <c r="D34"/>
  <c r="D30"/>
  <c r="D23"/>
  <c r="D20"/>
  <c r="D19"/>
  <c r="D18"/>
  <c r="D17"/>
  <c r="D16"/>
  <c r="D79" s="1"/>
  <c r="D14"/>
  <c r="D13"/>
  <c r="D73" i="60"/>
  <c r="D66"/>
  <c r="D48"/>
  <c r="D41"/>
  <c r="D34"/>
  <c r="D30"/>
  <c r="D23"/>
  <c r="D20"/>
  <c r="D19"/>
  <c r="D18"/>
  <c r="D17"/>
  <c r="D16"/>
  <c r="D14"/>
  <c r="D13"/>
  <c r="C80"/>
  <c r="D82" i="59"/>
  <c r="D76"/>
  <c r="D69"/>
  <c r="D51"/>
  <c r="D44"/>
  <c r="D37"/>
  <c r="D33"/>
  <c r="D26"/>
  <c r="D23"/>
  <c r="D22"/>
  <c r="D21"/>
  <c r="D20"/>
  <c r="D19"/>
  <c r="D18"/>
  <c r="D17"/>
  <c r="D16"/>
  <c r="D14"/>
  <c r="D13"/>
  <c r="C82"/>
  <c r="D82" i="53"/>
  <c r="D15"/>
  <c r="D14"/>
  <c r="C82"/>
  <c r="D23"/>
  <c r="D22"/>
  <c r="D21"/>
  <c r="D20"/>
  <c r="D19"/>
  <c r="D18"/>
  <c r="D17"/>
  <c r="D76"/>
  <c r="D69"/>
  <c r="D51"/>
  <c r="D44"/>
  <c r="D37"/>
  <c r="D33"/>
  <c r="D26"/>
  <c r="D74" i="52"/>
  <c r="D67"/>
  <c r="D49"/>
  <c r="D42"/>
  <c r="D35"/>
  <c r="D31"/>
  <c r="D24"/>
  <c r="D21"/>
  <c r="D20"/>
  <c r="D19"/>
  <c r="D18"/>
  <c r="D17"/>
  <c r="D15"/>
  <c r="D14"/>
  <c r="D80"/>
  <c r="C80"/>
  <c r="D17" i="46"/>
  <c r="D77" i="51"/>
  <c r="C77"/>
  <c r="D18"/>
  <c r="D17"/>
  <c r="D71"/>
  <c r="D64"/>
  <c r="D46"/>
  <c r="D39"/>
  <c r="D32"/>
  <c r="D28"/>
  <c r="D21"/>
  <c r="D15"/>
  <c r="D14"/>
  <c r="E77" i="50"/>
  <c r="D77"/>
  <c r="D71"/>
  <c r="D64"/>
  <c r="D46"/>
  <c r="D39"/>
  <c r="D32"/>
  <c r="C77"/>
  <c r="D28"/>
  <c r="D21"/>
  <c r="D18"/>
  <c r="D17"/>
  <c r="D15"/>
  <c r="D14"/>
  <c r="D79" i="49"/>
  <c r="D51"/>
  <c r="C79"/>
  <c r="D72"/>
  <c r="D65"/>
  <c r="D15"/>
  <c r="D14"/>
  <c r="D19"/>
  <c r="D18"/>
  <c r="D17"/>
  <c r="D47"/>
  <c r="D40"/>
  <c r="D33"/>
  <c r="D29"/>
  <c r="D22"/>
  <c r="D76" i="48"/>
  <c r="C76"/>
  <c r="D70"/>
  <c r="D63"/>
  <c r="D45"/>
  <c r="D38"/>
  <c r="D31"/>
  <c r="D27"/>
  <c r="D20"/>
  <c r="D17"/>
  <c r="D15"/>
  <c r="D14"/>
  <c r="D21" i="47"/>
  <c r="D20"/>
  <c r="D19"/>
  <c r="D18"/>
  <c r="D17"/>
  <c r="D15"/>
  <c r="D14"/>
  <c r="C80"/>
  <c r="D74"/>
  <c r="D67"/>
  <c r="D49"/>
  <c r="D42"/>
  <c r="D35"/>
  <c r="D31"/>
  <c r="D24"/>
  <c r="D19" i="46"/>
  <c r="C87"/>
  <c r="D27"/>
  <c r="D26"/>
  <c r="D25"/>
  <c r="D24"/>
  <c r="D23"/>
  <c r="D22"/>
  <c r="D21"/>
  <c r="D20"/>
  <c r="D81"/>
  <c r="D74"/>
  <c r="D56"/>
  <c r="D49"/>
  <c r="D42"/>
  <c r="D87"/>
  <c r="D31"/>
  <c r="D28"/>
  <c r="D16"/>
  <c r="D22" i="45"/>
  <c r="C82"/>
  <c r="D76"/>
  <c r="D69"/>
  <c r="D51"/>
  <c r="D44"/>
  <c r="D37"/>
  <c r="D33"/>
  <c r="D26"/>
  <c r="D23"/>
  <c r="D21"/>
  <c r="D20"/>
  <c r="D19"/>
  <c r="D17"/>
  <c r="D16"/>
  <c r="C86" i="44"/>
  <c r="D80"/>
  <c r="D73"/>
  <c r="D55"/>
  <c r="D48"/>
  <c r="D41"/>
  <c r="D37"/>
  <c r="D30"/>
  <c r="D27"/>
  <c r="D26"/>
  <c r="D25"/>
  <c r="D24"/>
  <c r="D23"/>
  <c r="D22"/>
  <c r="D21"/>
  <c r="D20"/>
  <c r="D19"/>
  <c r="D18"/>
  <c r="D16"/>
  <c r="D15"/>
  <c r="D21" i="43"/>
  <c r="D22"/>
  <c r="D23"/>
  <c r="D24"/>
  <c r="D25"/>
  <c r="D28"/>
  <c r="D35"/>
  <c r="D39"/>
  <c r="D46"/>
  <c r="D53"/>
  <c r="D71"/>
  <c r="D78"/>
  <c r="D84"/>
  <c r="C84"/>
  <c r="D20"/>
  <c r="D19"/>
  <c r="D18"/>
  <c r="D17"/>
  <c r="D16"/>
  <c r="D14"/>
  <c r="D13"/>
  <c r="D16" i="42"/>
  <c r="D17"/>
  <c r="D77"/>
  <c r="C78"/>
  <c r="D71"/>
  <c r="D64"/>
  <c r="D78" s="1"/>
  <c r="D46"/>
  <c r="D39"/>
  <c r="D32"/>
  <c r="D28"/>
  <c r="D21"/>
  <c r="D18"/>
  <c r="D14"/>
  <c r="D13"/>
  <c r="D78" i="41"/>
  <c r="C79"/>
  <c r="C81" i="40"/>
  <c r="C68" i="39"/>
  <c r="C67" i="38"/>
  <c r="C78" i="37"/>
  <c r="C78" i="35"/>
  <c r="C79" i="34"/>
  <c r="C79" i="33"/>
  <c r="C76" i="32"/>
  <c r="C76" i="31"/>
  <c r="C76" i="30"/>
  <c r="C76" i="29"/>
  <c r="C76" i="28"/>
  <c r="C79" i="27"/>
  <c r="D83" i="26"/>
  <c r="C83"/>
  <c r="C81" i="25"/>
  <c r="C81" i="24"/>
  <c r="C73" i="23"/>
  <c r="C73" i="22"/>
  <c r="C77" i="21"/>
  <c r="C75" i="20"/>
  <c r="C75" i="19"/>
  <c r="C76" i="18"/>
  <c r="C76" i="17"/>
  <c r="C79" i="16"/>
  <c r="C76" i="15"/>
  <c r="C76" i="14"/>
  <c r="D72" i="13"/>
  <c r="D71"/>
  <c r="D64"/>
  <c r="D46"/>
  <c r="D39"/>
  <c r="D32"/>
  <c r="D18"/>
  <c r="D17"/>
  <c r="D16"/>
  <c r="D14"/>
  <c r="D13"/>
  <c r="D77"/>
  <c r="D28"/>
  <c r="D21"/>
  <c r="C77"/>
  <c r="C78" i="12"/>
  <c r="C73" i="11"/>
  <c r="C70" i="10"/>
  <c r="D43" i="9"/>
  <c r="C71"/>
  <c r="C71" i="8"/>
  <c r="C70" i="7"/>
  <c r="C71" i="6"/>
  <c r="D66" i="5"/>
  <c r="D59"/>
  <c r="D41"/>
  <c r="D34"/>
  <c r="D30"/>
  <c r="D20"/>
  <c r="D19"/>
  <c r="D18"/>
  <c r="D17"/>
  <c r="D15"/>
  <c r="D14"/>
  <c r="C72"/>
  <c r="C74" i="4"/>
  <c r="C71" i="1"/>
  <c r="D77" i="26"/>
  <c r="D70"/>
  <c r="D52"/>
  <c r="D45"/>
  <c r="D38"/>
  <c r="D34"/>
  <c r="D27"/>
  <c r="D24"/>
  <c r="D23"/>
  <c r="D22"/>
  <c r="D21"/>
  <c r="D20"/>
  <c r="D19"/>
  <c r="D18"/>
  <c r="D17"/>
  <c r="D16"/>
  <c r="D14"/>
  <c r="D13"/>
  <c r="D81" i="25"/>
  <c r="D80"/>
  <c r="D76"/>
  <c r="D75"/>
  <c r="D68"/>
  <c r="D50"/>
  <c r="D43"/>
  <c r="D36"/>
  <c r="D32"/>
  <c r="D25"/>
  <c r="D22"/>
  <c r="D21"/>
  <c r="D20"/>
  <c r="D19"/>
  <c r="D18"/>
  <c r="D17"/>
  <c r="D16"/>
  <c r="D14"/>
  <c r="D13"/>
  <c r="D81" i="40"/>
  <c r="D80"/>
  <c r="D74"/>
  <c r="D67"/>
  <c r="D49"/>
  <c r="D42"/>
  <c r="D35"/>
  <c r="D31"/>
  <c r="D24"/>
  <c r="D21"/>
  <c r="D20"/>
  <c r="D19"/>
  <c r="D18"/>
  <c r="D17"/>
  <c r="D15"/>
  <c r="D14"/>
  <c r="D61" i="39"/>
  <c r="D54"/>
  <c r="D40"/>
  <c r="D36"/>
  <c r="D29"/>
  <c r="D25"/>
  <c r="D18"/>
  <c r="D15"/>
  <c r="D14"/>
  <c r="D66" i="38"/>
  <c r="D62"/>
  <c r="D61"/>
  <c r="D67" s="1"/>
  <c r="D54"/>
  <c r="D36"/>
  <c r="D29"/>
  <c r="D25"/>
  <c r="D18"/>
  <c r="D15"/>
  <c r="D14"/>
  <c r="D78" i="37"/>
  <c r="E78"/>
  <c r="D72"/>
  <c r="D65"/>
  <c r="D47"/>
  <c r="D40"/>
  <c r="D33"/>
  <c r="D29"/>
  <c r="D22"/>
  <c r="D19"/>
  <c r="D18"/>
  <c r="D17"/>
  <c r="D16"/>
  <c r="D14"/>
  <c r="D13"/>
  <c r="E56" i="34"/>
  <c r="D79"/>
  <c r="E79"/>
  <c r="D72" i="36"/>
  <c r="D65"/>
  <c r="D47"/>
  <c r="D29"/>
  <c r="D22"/>
  <c r="D19"/>
  <c r="D18"/>
  <c r="D17"/>
  <c r="D16"/>
  <c r="D14"/>
  <c r="D13"/>
  <c r="D16" i="35"/>
  <c r="D17"/>
  <c r="D18"/>
  <c r="D19"/>
  <c r="D72"/>
  <c r="D65"/>
  <c r="D47"/>
  <c r="D40"/>
  <c r="D33"/>
  <c r="D29"/>
  <c r="D22"/>
  <c r="D14"/>
  <c r="D13"/>
  <c r="D65" i="34"/>
  <c r="D47"/>
  <c r="D40"/>
  <c r="D33"/>
  <c r="D19"/>
  <c r="D18"/>
  <c r="D17"/>
  <c r="D16"/>
  <c r="D72"/>
  <c r="D29"/>
  <c r="D22"/>
  <c r="D14"/>
  <c r="D13"/>
  <c r="E79" i="33"/>
  <c r="D79"/>
  <c r="D73"/>
  <c r="D66"/>
  <c r="D48"/>
  <c r="D41"/>
  <c r="D34"/>
  <c r="D23"/>
  <c r="D30"/>
  <c r="D14"/>
  <c r="D13"/>
  <c r="D20"/>
  <c r="D19"/>
  <c r="D18"/>
  <c r="D17"/>
  <c r="D16"/>
  <c r="D76" i="32"/>
  <c r="D70"/>
  <c r="D63"/>
  <c r="D45"/>
  <c r="D38"/>
  <c r="D31"/>
  <c r="D27"/>
  <c r="D20"/>
  <c r="D17"/>
  <c r="D16"/>
  <c r="D14"/>
  <c r="D13"/>
  <c r="D76" i="31"/>
  <c r="D70"/>
  <c r="D63"/>
  <c r="D45"/>
  <c r="D38"/>
  <c r="D31"/>
  <c r="D27"/>
  <c r="D20"/>
  <c r="D17"/>
  <c r="D16"/>
  <c r="D14"/>
  <c r="D13"/>
  <c r="D17" i="30"/>
  <c r="D16"/>
  <c r="D14"/>
  <c r="D13"/>
  <c r="D70"/>
  <c r="D63"/>
  <c r="D45"/>
  <c r="D38"/>
  <c r="D31"/>
  <c r="D27"/>
  <c r="D20"/>
  <c r="D76" i="28"/>
  <c r="D75"/>
  <c r="D76" i="29"/>
  <c r="D75"/>
  <c r="D16"/>
  <c r="D69"/>
  <c r="D62"/>
  <c r="D44"/>
  <c r="D37"/>
  <c r="D30"/>
  <c r="D26"/>
  <c r="D19"/>
  <c r="D14"/>
  <c r="D13"/>
  <c r="D22" i="28"/>
  <c r="D80" i="47" l="1"/>
  <c r="D82" i="45"/>
  <c r="D86" i="44"/>
  <c r="D78" i="35"/>
  <c r="D76" i="30"/>
  <c r="D44" i="28"/>
  <c r="D37"/>
  <c r="D33"/>
  <c r="D26"/>
  <c r="D23"/>
  <c r="D21"/>
  <c r="D20"/>
  <c r="D19"/>
  <c r="D18"/>
  <c r="D17"/>
  <c r="D16"/>
  <c r="D14"/>
  <c r="D13"/>
  <c r="D69"/>
  <c r="D62"/>
  <c r="D79" i="27"/>
  <c r="D73"/>
  <c r="D66"/>
  <c r="D48"/>
  <c r="D41"/>
  <c r="D34"/>
  <c r="D30"/>
  <c r="D23"/>
  <c r="D20"/>
  <c r="D19"/>
  <c r="D18"/>
  <c r="D17"/>
  <c r="D16"/>
  <c r="D14"/>
  <c r="D13"/>
  <c r="D81" i="24" l="1"/>
  <c r="D74"/>
  <c r="D67"/>
  <c r="D53"/>
  <c r="D49"/>
  <c r="D42"/>
  <c r="D35"/>
  <c r="D31"/>
  <c r="D24"/>
  <c r="D16"/>
  <c r="D17"/>
  <c r="D18"/>
  <c r="D19"/>
  <c r="D20"/>
  <c r="D21"/>
  <c r="D14"/>
  <c r="D13"/>
  <c r="D67" i="23"/>
  <c r="D60"/>
  <c r="D42"/>
  <c r="D35"/>
  <c r="D28"/>
  <c r="D24"/>
  <c r="D17"/>
  <c r="D14"/>
  <c r="D13"/>
  <c r="D73"/>
  <c r="D67" i="22"/>
  <c r="D60"/>
  <c r="D42"/>
  <c r="D35"/>
  <c r="D28"/>
  <c r="D24"/>
  <c r="D17"/>
  <c r="D14"/>
  <c r="D13"/>
  <c r="D73" s="1"/>
  <c r="D76" i="21"/>
  <c r="D71"/>
  <c r="D70"/>
  <c r="D63"/>
  <c r="D45"/>
  <c r="D38"/>
  <c r="D31"/>
  <c r="D20"/>
  <c r="D77" s="1"/>
  <c r="D17"/>
  <c r="D16"/>
  <c r="D14"/>
  <c r="D13"/>
  <c r="D69" i="20"/>
  <c r="D62"/>
  <c r="D44"/>
  <c r="D37"/>
  <c r="D30"/>
  <c r="D19"/>
  <c r="D16"/>
  <c r="D14"/>
  <c r="D75" s="1"/>
  <c r="D13"/>
  <c r="D75" i="19"/>
  <c r="D13"/>
  <c r="D14"/>
  <c r="D16"/>
  <c r="D19"/>
  <c r="D26"/>
  <c r="D30"/>
  <c r="D37"/>
  <c r="D44"/>
  <c r="D62"/>
  <c r="D69"/>
  <c r="D75" i="18"/>
  <c r="D74"/>
  <c r="E74"/>
  <c r="E70"/>
  <c r="D69"/>
  <c r="D62"/>
  <c r="D44"/>
  <c r="D37"/>
  <c r="D30"/>
  <c r="D26"/>
  <c r="D19"/>
  <c r="D16"/>
  <c r="D14"/>
  <c r="D13"/>
  <c r="D76" s="1"/>
  <c r="D45" i="17"/>
  <c r="D38"/>
  <c r="D31"/>
  <c r="D14"/>
  <c r="D27"/>
  <c r="D17"/>
  <c r="D16"/>
  <c r="D13"/>
  <c r="D76"/>
  <c r="D70"/>
  <c r="D63"/>
  <c r="D20"/>
  <c r="E71"/>
  <c r="E75"/>
  <c r="D20" i="16"/>
  <c r="D19"/>
  <c r="D79" s="1"/>
  <c r="D18"/>
  <c r="D17"/>
  <c r="D16"/>
  <c r="D73"/>
  <c r="D66"/>
  <c r="D48"/>
  <c r="D41"/>
  <c r="D34"/>
  <c r="D30"/>
  <c r="D23"/>
  <c r="D14"/>
  <c r="D13"/>
  <c r="D71" i="1"/>
  <c r="D70"/>
  <c r="D64"/>
  <c r="D57"/>
  <c r="D39"/>
  <c r="D32"/>
  <c r="D28"/>
  <c r="D21"/>
  <c r="D18"/>
  <c r="D17"/>
  <c r="D15"/>
  <c r="D14"/>
  <c r="D76" i="15" l="1"/>
  <c r="D63"/>
  <c r="D70"/>
  <c r="D45"/>
  <c r="D38"/>
  <c r="D31"/>
  <c r="D27"/>
  <c r="D20"/>
  <c r="D17"/>
  <c r="D16"/>
  <c r="D14"/>
  <c r="D13"/>
  <c r="D70" i="14"/>
  <c r="D63"/>
  <c r="D45"/>
  <c r="D38"/>
  <c r="D31"/>
  <c r="D27"/>
  <c r="D20"/>
  <c r="D17"/>
  <c r="D16"/>
  <c r="D14"/>
  <c r="D13"/>
  <c r="D19" i="12"/>
  <c r="D18"/>
  <c r="D17"/>
  <c r="D16"/>
  <c r="D72"/>
  <c r="D65"/>
  <c r="D78" s="1"/>
  <c r="D47"/>
  <c r="D40"/>
  <c r="D33"/>
  <c r="D29"/>
  <c r="D22"/>
  <c r="D14"/>
  <c r="D13"/>
  <c r="D73" i="11"/>
  <c r="D67"/>
  <c r="D60"/>
  <c r="D42"/>
  <c r="D35"/>
  <c r="D28"/>
  <c r="D14"/>
  <c r="D13"/>
  <c r="D24"/>
  <c r="D17"/>
  <c r="D70" i="10"/>
  <c r="D69"/>
  <c r="D16"/>
  <c r="D63"/>
  <c r="D56"/>
  <c r="D38"/>
  <c r="D31"/>
  <c r="D27"/>
  <c r="D20"/>
  <c r="D17"/>
  <c r="D14"/>
  <c r="D13"/>
  <c r="D64" i="9"/>
  <c r="D57"/>
  <c r="D39"/>
  <c r="D32"/>
  <c r="D28"/>
  <c r="D21"/>
  <c r="D14"/>
  <c r="D71" s="1"/>
  <c r="D13"/>
  <c r="D18"/>
  <c r="D17"/>
  <c r="D16"/>
  <c r="D15" i="8"/>
  <c r="D14"/>
  <c r="D71"/>
  <c r="D70"/>
  <c r="D64"/>
  <c r="D57"/>
  <c r="D39"/>
  <c r="D32"/>
  <c r="D28"/>
  <c r="D21"/>
  <c r="D18"/>
  <c r="D17"/>
  <c r="D14" i="7"/>
  <c r="D17"/>
  <c r="D64"/>
  <c r="D57"/>
  <c r="D70" s="1"/>
  <c r="D32"/>
  <c r="D28"/>
  <c r="D21"/>
  <c r="D18"/>
  <c r="D15"/>
  <c r="D17" i="6"/>
  <c r="D44"/>
  <c r="D14"/>
  <c r="D65"/>
  <c r="D58"/>
  <c r="D40"/>
  <c r="D33"/>
  <c r="D29"/>
  <c r="D22"/>
  <c r="D19"/>
  <c r="D18"/>
  <c r="D15"/>
  <c r="D72" i="5"/>
  <c r="D23"/>
  <c r="D19" i="4"/>
  <c r="D18"/>
  <c r="D17"/>
  <c r="D15"/>
  <c r="D14"/>
  <c r="D74"/>
  <c r="D22"/>
  <c r="D21"/>
  <c r="D20"/>
  <c r="D68"/>
  <c r="D61"/>
  <c r="D43"/>
  <c r="D36"/>
  <c r="D32"/>
  <c r="D25"/>
  <c r="D76" i="14" l="1"/>
  <c r="D71" i="6"/>
  <c r="D68" i="39"/>
</calcChain>
</file>

<file path=xl/sharedStrings.xml><?xml version="1.0" encoding="utf-8"?>
<sst xmlns="http://schemas.openxmlformats.org/spreadsheetml/2006/main" count="7976" uniqueCount="401">
  <si>
    <t xml:space="preserve">Отчет о выполненных работах и оказанных услугах по содержанию общего имущества </t>
  </si>
  <si>
    <t>Наименование работ</t>
  </si>
  <si>
    <t>Периодичность</t>
  </si>
  <si>
    <t>Стоимость работ (руб.)</t>
  </si>
  <si>
    <t>Стоимость работ (руб.)/м2 в год</t>
  </si>
  <si>
    <t>Конструктивные элементы здания</t>
  </si>
  <si>
    <t>Осмотры конструктивных элементов: кровель с проверкой состояния слуховых окон, вентиляционных каналов, наличия тяги, техническое состояние вент. Шахт, фундаментов, отмосток, цоколей, проверка состояния продухов, подвала и его температурно-влажностного режима, конструкций стен и фасадов, состояния внутренней отделки, дверей подвалов, технических подполий, запорных устройств на них, входов в подъезды. Проверка соответствия параметров вертикальной планировки территории вокруг здания проектным параметрам, состояния утеплителя, гидроизоляции, адгезии отделочных слоев к конструкциям перекрытия (покрытия), температурно-влажностного режима и воздухообмена на чердаке, с составлением акта технического осмотра здания. Контроль технического состояния контейнерной площадки.</t>
  </si>
  <si>
    <t>Май, октябрь</t>
  </si>
  <si>
    <t>В течение действия договора</t>
  </si>
  <si>
    <t>Ремонт:</t>
  </si>
  <si>
    <t>Уборка придомовой территории</t>
  </si>
  <si>
    <t>Уборка территории МКД (усовершенствованное покрытие, тротуары)</t>
  </si>
  <si>
    <t>Уборка газонов от мусора</t>
  </si>
  <si>
    <t>Уборка территории МКД без покрытия</t>
  </si>
  <si>
    <t>Сухая уборка помещений общего пользования</t>
  </si>
  <si>
    <t>Влажная уборка помещений общего пользования</t>
  </si>
  <si>
    <t>Внутридомовое инженерное оборудование:</t>
  </si>
  <si>
    <t>Система холодного водоснабжения</t>
  </si>
  <si>
    <t>в теч.действ.догов.</t>
  </si>
  <si>
    <t>июль</t>
  </si>
  <si>
    <t>Устранение аварийных ситуаций системы водоснабжения, сопутствующие работы</t>
  </si>
  <si>
    <t>Система водоотведения</t>
  </si>
  <si>
    <t>Прочистка канализационных сетей</t>
  </si>
  <si>
    <t>Прочистка лежака</t>
  </si>
  <si>
    <t>Система отопления</t>
  </si>
  <si>
    <t>Ликвидация воздушных пробок в системе отопления.</t>
  </si>
  <si>
    <t>Снятие параметров, постоянный контроль параметров теплоносителя и воды (давления, температуры, расхода), восстановление требуемых параметров и герметичности оборудования.</t>
  </si>
  <si>
    <t xml:space="preserve">Промывка  и испытание системы отопления </t>
  </si>
  <si>
    <t>Устранение аварийных ситуаций системы центрального отопления, сопутствующие работы</t>
  </si>
  <si>
    <t>Электроснабжение</t>
  </si>
  <si>
    <t>Планово-профилактический ремонт ВРУ</t>
  </si>
  <si>
    <t>Замеры сопротивления изоляции проводов в МОП, проверка и обеспечение работоспособности устройств защитного отключения.</t>
  </si>
  <si>
    <t>Устранение аварийных ситуаций системы электроснабжения, сопутствующие работы</t>
  </si>
  <si>
    <t>Проверка заземления ванн.</t>
  </si>
  <si>
    <t>Аварийно-диспетчерская служба</t>
  </si>
  <si>
    <t>Сбор и вывоз твердых бытовых отходов</t>
  </si>
  <si>
    <t>ИТОГО:</t>
  </si>
  <si>
    <t>Год постройки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</si>
  <si>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</si>
  <si>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</si>
  <si>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</si>
  <si>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 ______   кв.м.</t>
  </si>
  <si>
    <t>2 категория</t>
  </si>
  <si>
    <t>Система горячего водоснабжения</t>
  </si>
  <si>
    <t>Общая жиая площадь МКД  ______   кв.м.</t>
  </si>
  <si>
    <t xml:space="preserve">Площадь подвальных помещений,                  кв.м.       </t>
  </si>
  <si>
    <t>5 раз в неделю</t>
  </si>
  <si>
    <t>июнь, август</t>
  </si>
  <si>
    <t>Теплый период года:</t>
  </si>
  <si>
    <t>Холодный период года:</t>
  </si>
  <si>
    <t>Уборка от снега и наледи площадок перед подъездами, тротуаров (усредненная площадь).</t>
  </si>
  <si>
    <t>Сезонное выкашивание газонов</t>
  </si>
  <si>
    <t xml:space="preserve">Восстановление шиферной кровли  до 5 м2, конька, разделок и примыканий,  восстановление изоляции утеплителя,  ремонт слуховых окон, боровов; ремонт дверей, дверных блоков; замена разбитых стекол; ремонт просевшей отмостки; ремонт козырьков над входами в подъезд;  восстановление отделки стен, потолков, поручней; окрашивание и ремонт детских и спортивных площадок, лавочек, вешалов; очистка кровли от снега, наледи, сосулек; очистка чердачных помещений и подвалов от мусора; прочистка дымовентиляционных каналов;  герметизация межпанельных швов до 2-х метров в одном месте;  дератизация, дезинсекция помещений, входящих в состав общего имущества МКД, ремонт контейнерной площадки.  </t>
  </si>
  <si>
    <r>
      <t xml:space="preserve">                                           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 Б по пер. Строительный </t>
    </r>
    <r>
      <rPr>
        <b/>
        <sz val="9"/>
        <color theme="1"/>
        <rFont val="Times New Roman"/>
        <family val="1"/>
        <charset val="204"/>
      </rPr>
      <t xml:space="preserve"> города Белогорск </t>
    </r>
  </si>
  <si>
    <t>холодный период года</t>
  </si>
  <si>
    <t xml:space="preserve">Работы по содержанию помещений, входящих в состав общего имущества МКД: </t>
  </si>
  <si>
    <t>1 раз в неделю</t>
  </si>
  <si>
    <t>1 раз в месяц</t>
  </si>
  <si>
    <t>Заделка свищей, устранение течи (установка хомута, сварочные работы) на трубопроводах.</t>
  </si>
  <si>
    <t>Плановая ревизия вентилей ( уплотнение сгонов, устранение течи ).</t>
  </si>
  <si>
    <t>август</t>
  </si>
  <si>
    <t>Плановая ревизия задвижек (набивкак сальников, уплотнение соединений)</t>
  </si>
  <si>
    <t>Замена небольших участков внутренних систем ХВ  (сварочные работы) до 2 м.</t>
  </si>
  <si>
    <t>Промывка внутридомовых сетей.</t>
  </si>
  <si>
    <t>Устранение аварийных ситуаций на системе водоотведения, сопутствующие работы</t>
  </si>
  <si>
    <t>Проверка исправности и работоспособности системы, выполнение наладочных и ремонтных работ в тепловом пункте.</t>
  </si>
  <si>
    <t>Плановая ревизия вентилей (уплотнение сгонов).</t>
  </si>
  <si>
    <t>май</t>
  </si>
  <si>
    <t>Плановая ревизия задвижек (набивка сальников, уплотнение соединений).</t>
  </si>
  <si>
    <t>в отопительный период</t>
  </si>
  <si>
    <t>Подготовка к отопительному сезону:</t>
  </si>
  <si>
    <t>Ремонт запорно-регулирующей арматуры ТУ;</t>
  </si>
  <si>
    <t>Ремонт и ревизия вентилей ТУ;</t>
  </si>
  <si>
    <t>Ремонт и ревизия задвижек ТУ;</t>
  </si>
  <si>
    <t>Прочистка водоподогревателя;</t>
  </si>
  <si>
    <t>Прочистка грязевеков и фильтров;</t>
  </si>
  <si>
    <t>апрель, октябрь</t>
  </si>
  <si>
    <t>Осмотр линий электрических сетей, арматуры и электрооборудования (силовые установки.)</t>
  </si>
  <si>
    <t>Замена предохранителей, мелкий ремонт электропроводки.</t>
  </si>
  <si>
    <t>Круглосуточно</t>
  </si>
  <si>
    <t>Отключение  участков инженерных сетей,  слив отключенных участков систем центрального отопления и обратное наполнение с пуском системы после устранения неисправности, выполнение заявок населения, аварийно-диспетчерская служба.</t>
  </si>
  <si>
    <t>Уборка площадок для размещение мусорных контейнеров.</t>
  </si>
  <si>
    <t>Вывоз крупногабаритных предметов домашнего обихода.</t>
  </si>
  <si>
    <t>Сбор и вывоз твердых бытовых отходов.</t>
  </si>
  <si>
    <t>ежедневно</t>
  </si>
  <si>
    <t>Замена небольших участков внутренних систем ГВ (сварочные работы) до 2 м.</t>
  </si>
  <si>
    <t>Устранение аварийных ситуаций  на системе водопровода , сопутствующие работы.</t>
  </si>
  <si>
    <t>Плановая ревизия задвижек ( набивка сальников, уплотнение соединений ).</t>
  </si>
  <si>
    <t>Остекление оконных рам 0,56 м2.</t>
  </si>
  <si>
    <t>Изготовление и монтаж забора полисадника - 80 п..м .</t>
  </si>
  <si>
    <r>
      <t xml:space="preserve">                               за период </t>
    </r>
    <r>
      <rPr>
        <b/>
        <u/>
        <sz val="9"/>
        <color theme="1"/>
        <rFont val="Times New Roman"/>
        <family val="1"/>
        <charset val="204"/>
      </rPr>
      <t>с 01 мая по 31 декабря 2015 года</t>
    </r>
  </si>
  <si>
    <r>
      <t xml:space="preserve">                                           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4 по ул. Вишневая </t>
    </r>
    <r>
      <rPr>
        <b/>
        <sz val="9"/>
        <color theme="1"/>
        <rFont val="Times New Roman"/>
        <family val="1"/>
        <charset val="204"/>
      </rPr>
      <t xml:space="preserve"> города Белогорск </t>
    </r>
  </si>
  <si>
    <t xml:space="preserve">  т</t>
  </si>
  <si>
    <t>Ремонт отмостки 52 п.м.</t>
  </si>
  <si>
    <t>Остекление оконных рам 3,75 м2.</t>
  </si>
  <si>
    <t>Изготовление и установка тамбурных дверей 3 шт.</t>
  </si>
  <si>
    <t>Изготовление и монтаж песочницы  1 шт.</t>
  </si>
  <si>
    <t>Изготовление и монтаж скамеек 2 шт.</t>
  </si>
  <si>
    <t>Изготовление и монтаж забора полисадника - 96 п..м .</t>
  </si>
  <si>
    <r>
      <t xml:space="preserve">                                           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5 по ул. Невского </t>
    </r>
    <r>
      <rPr>
        <b/>
        <sz val="9"/>
        <color theme="1"/>
        <rFont val="Times New Roman"/>
        <family val="1"/>
        <charset val="204"/>
      </rPr>
      <t xml:space="preserve"> города Белогорск </t>
    </r>
  </si>
  <si>
    <t>Ремонт отмостки 48 п.м.</t>
  </si>
  <si>
    <t>Остекление оконных рам 8,56 м2.</t>
  </si>
  <si>
    <t>Изготовление и монтаж забора полисадника - 54 п..м .</t>
  </si>
  <si>
    <t>Монтаж датчиков движения на подъездное освещение -2 шт.</t>
  </si>
  <si>
    <t>Ремонт отмостки 38 п.м.</t>
  </si>
  <si>
    <t>Остекление оконных рам 0,51 м2.</t>
  </si>
  <si>
    <r>
      <t xml:space="preserve">                                           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№1 по ул. Ломоносова </t>
    </r>
    <r>
      <rPr>
        <b/>
        <sz val="9"/>
        <color theme="1"/>
        <rFont val="Times New Roman"/>
        <family val="1"/>
        <charset val="204"/>
      </rPr>
      <t xml:space="preserve"> город Белогорск </t>
    </r>
  </si>
  <si>
    <r>
      <t xml:space="preserve">                                           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№3 по ул. Ломоносова </t>
    </r>
    <r>
      <rPr>
        <b/>
        <sz val="9"/>
        <color theme="1"/>
        <rFont val="Times New Roman"/>
        <family val="1"/>
        <charset val="204"/>
      </rPr>
      <t xml:space="preserve"> город Белогорск </t>
    </r>
  </si>
  <si>
    <r>
      <t xml:space="preserve">                               за период </t>
    </r>
    <r>
      <rPr>
        <b/>
        <u/>
        <sz val="9"/>
        <color theme="1"/>
        <rFont val="Times New Roman"/>
        <family val="1"/>
        <charset val="204"/>
      </rPr>
      <t>с 26 февраля по 31 декабря 2015 года</t>
    </r>
  </si>
  <si>
    <r>
      <t xml:space="preserve">                                           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5 по ул. Ломоносова </t>
    </r>
    <r>
      <rPr>
        <b/>
        <sz val="9"/>
        <color theme="1"/>
        <rFont val="Times New Roman"/>
        <family val="1"/>
        <charset val="204"/>
      </rPr>
      <t xml:space="preserve"> город Белогорск </t>
    </r>
  </si>
  <si>
    <r>
      <t xml:space="preserve">                               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2015 года</t>
    </r>
  </si>
  <si>
    <t>Косметический ремонт подъездов  № 1, № 2.</t>
  </si>
  <si>
    <t>Монтаж датчиков движения на подъездное освещение -8 шт.</t>
  </si>
  <si>
    <t>Льгота на жилищные услуги (Председатель Совета МКД)</t>
  </si>
  <si>
    <r>
      <t xml:space="preserve">                                           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7 по ул. Ломоносова </t>
    </r>
    <r>
      <rPr>
        <b/>
        <sz val="9"/>
        <color theme="1"/>
        <rFont val="Times New Roman"/>
        <family val="1"/>
        <charset val="204"/>
      </rPr>
      <t xml:space="preserve"> город Белогорск </t>
    </r>
  </si>
  <si>
    <t>Изготовление и монтаж скамеек - 1 шт.</t>
  </si>
  <si>
    <r>
      <t xml:space="preserve">                                           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 А по ул. Ломоносова </t>
    </r>
    <r>
      <rPr>
        <b/>
        <sz val="9"/>
        <color theme="1"/>
        <rFont val="Times New Roman"/>
        <family val="1"/>
        <charset val="204"/>
      </rPr>
      <t xml:space="preserve"> город Белогорск </t>
    </r>
  </si>
  <si>
    <r>
      <t xml:space="preserve">                               за период </t>
    </r>
    <r>
      <rPr>
        <b/>
        <u/>
        <sz val="9"/>
        <color theme="1"/>
        <rFont val="Times New Roman"/>
        <family val="1"/>
        <charset val="204"/>
      </rPr>
      <t>с 01 апреля по 31 декабря 2015 года</t>
    </r>
  </si>
  <si>
    <t>Монтаж фонарей дворового освещения -2 шт.</t>
  </si>
  <si>
    <t>Ремонт отмостки - 71 п.м.</t>
  </si>
  <si>
    <t xml:space="preserve">                           Отчет о выполненных работах и оказанных услугах по содержанию общего имущества </t>
  </si>
  <si>
    <r>
      <t xml:space="preserve">                                      за период </t>
    </r>
    <r>
      <rPr>
        <b/>
        <u/>
        <sz val="9"/>
        <color theme="1"/>
        <rFont val="Times New Roman"/>
        <family val="1"/>
        <charset val="204"/>
      </rPr>
      <t>с 01 мая по 31 декабря 2015 года</t>
    </r>
  </si>
  <si>
    <r>
      <t xml:space="preserve">                                                               многоквартирного дома </t>
    </r>
    <r>
      <rPr>
        <b/>
        <u/>
        <sz val="9"/>
        <color theme="1"/>
        <rFont val="Times New Roman"/>
        <family val="1"/>
        <charset val="204"/>
      </rPr>
      <t>№ 2/1 по ул. Ломоносова</t>
    </r>
    <r>
      <rPr>
        <b/>
        <sz val="9"/>
        <color theme="1"/>
        <rFont val="Times New Roman"/>
        <family val="1"/>
        <charset val="204"/>
      </rPr>
      <t xml:space="preserve"> города Белогорск </t>
    </r>
  </si>
  <si>
    <t xml:space="preserve">                   Отчет о выполненных работах и оказанных услугах по содержанию общего имущества </t>
  </si>
  <si>
    <t>Монтаж датчиков движения на подъездное освещение -10 шт.</t>
  </si>
  <si>
    <t>Изготовление и установка оконных рам в подъезде - 1 шт.</t>
  </si>
  <si>
    <t>Остекление оконных рам -7,82 м2.</t>
  </si>
  <si>
    <r>
      <t xml:space="preserve">многоквартирного дома </t>
    </r>
    <r>
      <rPr>
        <u/>
        <sz val="9"/>
        <color theme="1"/>
        <rFont val="Times New Roman"/>
        <family val="1"/>
        <charset val="204"/>
      </rPr>
      <t>№ 2/2 по ул. Ломоносова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</si>
  <si>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r>
      <t xml:space="preserve">за период </t>
    </r>
    <r>
      <rPr>
        <u/>
        <sz val="9"/>
        <color theme="1"/>
        <rFont val="Times New Roman"/>
        <family val="1"/>
        <charset val="204"/>
      </rPr>
      <t>с 01 мая по 31 декабря 2015 года</t>
    </r>
  </si>
  <si>
    <r>
      <t xml:space="preserve">многоквартирного дома </t>
    </r>
    <r>
      <rPr>
        <u/>
        <sz val="9"/>
        <color theme="1"/>
        <rFont val="Times New Roman"/>
        <family val="1"/>
        <charset val="204"/>
      </rPr>
      <t>№ 6/1 по ул. Ломоносова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</si>
  <si>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Ремонт отмостки - 33,7 п.м.</t>
  </si>
  <si>
    <r>
      <t xml:space="preserve">многоквартирного дома </t>
    </r>
    <r>
      <rPr>
        <u/>
        <sz val="9"/>
        <color theme="1"/>
        <rFont val="Times New Roman"/>
        <family val="1"/>
        <charset val="204"/>
      </rPr>
      <t>№ 6/2 по ул. Ломоносова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</si>
  <si>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Ремонт отмостки - 27,1 п.м.</t>
  </si>
  <si>
    <r>
      <t xml:space="preserve">многоквартирного дома </t>
    </r>
    <r>
      <rPr>
        <u/>
        <sz val="9"/>
        <color theme="1"/>
        <rFont val="Times New Roman"/>
        <family val="1"/>
        <charset val="204"/>
      </rPr>
      <t>№ 8А  по ул. Ломоносова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</si>
  <si>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Остекление оконных рам - 0,75 м2.</t>
  </si>
  <si>
    <t>Изготовление и монтаж песочницы на д/площадке - 1шт.</t>
  </si>
  <si>
    <t>июнь</t>
  </si>
  <si>
    <t>апрель</t>
  </si>
  <si>
    <t>сентябрь</t>
  </si>
  <si>
    <t>ноябрь</t>
  </si>
  <si>
    <t>Остекление оконных рам 0,61 м2.</t>
  </si>
  <si>
    <t>февраль</t>
  </si>
  <si>
    <t>октябрь</t>
  </si>
  <si>
    <t>март</t>
  </si>
  <si>
    <t>январь</t>
  </si>
  <si>
    <r>
      <t xml:space="preserve">многоквартирного дома </t>
    </r>
    <r>
      <rPr>
        <u/>
        <sz val="9"/>
        <color theme="1"/>
        <rFont val="Times New Roman"/>
        <family val="1"/>
        <charset val="204"/>
      </rPr>
      <t>№ 9/1  по ул. Ломоносова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</si>
  <si>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Остекление оконных рам - 0,63м2.</t>
  </si>
  <si>
    <t>Изготовление и установка оконных рам - 1 шт.</t>
  </si>
  <si>
    <t>Изготовление и установка тамбурных дверей - 1 шт.</t>
  </si>
  <si>
    <t>Изготовление и монтаж скамейки - 1шт.</t>
  </si>
  <si>
    <t>Изготовление и монтаж забора полисадника - 4м.</t>
  </si>
  <si>
    <r>
      <t xml:space="preserve">многоквартирного дома </t>
    </r>
    <r>
      <rPr>
        <u/>
        <sz val="9"/>
        <color theme="1"/>
        <rFont val="Times New Roman"/>
        <family val="1"/>
        <charset val="204"/>
      </rPr>
      <t>№ 9/2  по ул. Ломоносова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</si>
  <si>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Остекление оконных рам - 1,52 м2.</t>
  </si>
  <si>
    <t>Изготовление и монтаж скамейки - 2 шт.</t>
  </si>
  <si>
    <t>декабрь</t>
  </si>
  <si>
    <t>Ремонт скамейки - 1шт.</t>
  </si>
  <si>
    <r>
      <t xml:space="preserve">многоквартирного дома </t>
    </r>
    <r>
      <rPr>
        <u/>
        <sz val="9"/>
        <color theme="1"/>
        <rFont val="Times New Roman"/>
        <family val="1"/>
        <charset val="204"/>
      </rPr>
      <t>№ 9/3  по ул. Ломоносова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</si>
  <si>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Изготовление и монтаж скамейки - 1 шт.</t>
  </si>
  <si>
    <r>
      <t xml:space="preserve">многоквартирного дома </t>
    </r>
    <r>
      <rPr>
        <u/>
        <sz val="9"/>
        <color theme="1"/>
        <rFont val="Times New Roman"/>
        <family val="1"/>
        <charset val="204"/>
      </rPr>
      <t>№ 11  по ул. Ломоносова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</si>
  <si>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Изготовление и монтаж лавочки - 1 шт.</t>
  </si>
  <si>
    <r>
      <t xml:space="preserve">многоквартирного дома </t>
    </r>
    <r>
      <rPr>
        <u/>
        <sz val="9"/>
        <color theme="1"/>
        <rFont val="Times New Roman"/>
        <family val="1"/>
        <charset val="204"/>
      </rPr>
      <t>№ 11 А по ул. Ломоносова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</si>
  <si>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r>
      <t xml:space="preserve">многоквартирного дома </t>
    </r>
    <r>
      <rPr>
        <u/>
        <sz val="9"/>
        <color theme="1"/>
        <rFont val="Times New Roman"/>
        <family val="1"/>
        <charset val="204"/>
      </rPr>
      <t>№ 12/1 по ул. Ломоносова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</si>
  <si>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Замена шиферной кровли - 1 лист.</t>
  </si>
  <si>
    <r>
      <t xml:space="preserve">                                                               многоквартирного дома </t>
    </r>
    <r>
      <rPr>
        <b/>
        <u/>
        <sz val="9"/>
        <color theme="1"/>
        <rFont val="Times New Roman"/>
        <family val="1"/>
        <charset val="204"/>
      </rPr>
      <t>№ 12/2 по ул. Ломоносова</t>
    </r>
    <r>
      <rPr>
        <b/>
        <sz val="9"/>
        <color theme="1"/>
        <rFont val="Times New Roman"/>
        <family val="1"/>
        <charset val="204"/>
      </rPr>
      <t xml:space="preserve"> города Белогорск </t>
    </r>
  </si>
  <si>
    <r>
      <t xml:space="preserve">                                                               многоквартирного дома </t>
    </r>
    <r>
      <rPr>
        <b/>
        <u/>
        <sz val="9"/>
        <color theme="1"/>
        <rFont val="Times New Roman"/>
        <family val="1"/>
        <charset val="204"/>
      </rPr>
      <t>№ 18 по ул. Ломоносова</t>
    </r>
    <r>
      <rPr>
        <b/>
        <sz val="9"/>
        <color theme="1"/>
        <rFont val="Times New Roman"/>
        <family val="1"/>
        <charset val="204"/>
      </rPr>
      <t xml:space="preserve"> города Белогорск </t>
    </r>
  </si>
  <si>
    <r>
      <t xml:space="preserve">многоквартирного дома </t>
    </r>
    <r>
      <rPr>
        <u/>
        <sz val="9"/>
        <color theme="1"/>
        <rFont val="Times New Roman"/>
        <family val="1"/>
        <charset val="204"/>
      </rPr>
      <t>№ 97 по ул. Кирова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</si>
  <si>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r>
      <t xml:space="preserve">за период </t>
    </r>
    <r>
      <rPr>
        <u/>
        <sz val="9"/>
        <color theme="1"/>
        <rFont val="Times New Roman"/>
        <family val="1"/>
        <charset val="204"/>
      </rPr>
      <t>с 01 января по 31 декабря 2015 года</t>
    </r>
  </si>
  <si>
    <t>Монтаж фонарей дворового освещения - 4 шт.</t>
  </si>
  <si>
    <t>Изготовление и монтаж забора полисадника - 11 м.</t>
  </si>
  <si>
    <t>Ремонт контейнерной площадки (замена плит) - 2 шт.</t>
  </si>
  <si>
    <t xml:space="preserve">Заключение с РСО договоров на поставку   ЖКУ; контроль за качеством поставляемых ЖКУ;  начисление платы за ЖКУ; печать и доставка квитанций на оплату ЖКУ; ведение лицевых счетов; взыскание задолженности за ЖКУ; организация общих собраний собственников помещений в МКД.  </t>
  </si>
  <si>
    <r>
      <t xml:space="preserve">многоквартирного дома </t>
    </r>
    <r>
      <rPr>
        <u/>
        <sz val="9"/>
        <color theme="1"/>
        <rFont val="Times New Roman"/>
        <family val="1"/>
        <charset val="204"/>
      </rPr>
      <t>№ 140 по ул. Кирова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</si>
  <si>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Заделка межпанельных швов - 16 м.</t>
  </si>
  <si>
    <t>Замена шиферной кровли и коньковой доски - 8 лист.</t>
  </si>
  <si>
    <t>Монтаж фонарей дворового освещения - 3 шт.</t>
  </si>
  <si>
    <t>Косметический ремонт подъездов №1, 2, 3</t>
  </si>
  <si>
    <t>Монтаж датчиков движения на подъездное освещение -3 шт.</t>
  </si>
  <si>
    <t>Изготовление и установка слухового окна - 1 шт.</t>
  </si>
  <si>
    <t>Изготовление и монтаж забора полисадника - 12 м.</t>
  </si>
  <si>
    <r>
      <t xml:space="preserve">многоквартирного дома </t>
    </r>
    <r>
      <rPr>
        <u/>
        <sz val="9"/>
        <color theme="1"/>
        <rFont val="Times New Roman"/>
        <family val="1"/>
        <charset val="204"/>
      </rPr>
      <t>№ 142 по ул. Кирова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</si>
  <si>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Заделка межпанельных швов - 115 м.</t>
  </si>
  <si>
    <t>Косметический ремонт подъездов №1, 2, 3,4</t>
  </si>
  <si>
    <t>Монтаж датчиков движения на подъездное освещение -4 шт.</t>
  </si>
  <si>
    <t>Ремонт отмостки - 15 п.м.</t>
  </si>
  <si>
    <t>Остекление оконных рам - 1,28 м2.</t>
  </si>
  <si>
    <t>Изготовление и монтаж скамеек - 2 шт.</t>
  </si>
  <si>
    <t>Изготовление и монтаж забора полисадника - 56 м.</t>
  </si>
  <si>
    <t>май, август</t>
  </si>
  <si>
    <r>
      <t xml:space="preserve">многоквартирного дома </t>
    </r>
    <r>
      <rPr>
        <u/>
        <sz val="9"/>
        <color theme="1"/>
        <rFont val="Times New Roman"/>
        <family val="1"/>
        <charset val="204"/>
      </rPr>
      <t>№ 249/1 по ул. Кирова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</si>
  <si>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r>
      <t xml:space="preserve">за период </t>
    </r>
    <r>
      <rPr>
        <u/>
        <sz val="9"/>
        <color theme="1"/>
        <rFont val="Times New Roman"/>
        <family val="1"/>
        <charset val="204"/>
      </rPr>
      <t>с 01 апреля по 31 декабря 2015 года</t>
    </r>
  </si>
  <si>
    <t>Косметический ремонт подъездов № 3,4</t>
  </si>
  <si>
    <t>Монтаж датчиков движения на подъездное освещение - 8 шт.</t>
  </si>
  <si>
    <t>Остекление оконных рам - 14,88 м2.</t>
  </si>
  <si>
    <t>апрель, декабрь</t>
  </si>
  <si>
    <r>
      <t xml:space="preserve">многоквартирного дома </t>
    </r>
    <r>
      <rPr>
        <u/>
        <sz val="9"/>
        <color theme="1"/>
        <rFont val="Times New Roman"/>
        <family val="1"/>
        <charset val="204"/>
      </rPr>
      <t>№ 265 по ул. Кирова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</si>
  <si>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Косметический ремонт подъездов № 1,2,3,4</t>
  </si>
  <si>
    <t>Монтаж датчиков движения на подъездное освещение - 24 шт.</t>
  </si>
  <si>
    <t>Ремонт отмостки - 80 п.м.</t>
  </si>
  <si>
    <t>Ремонт и покраска цоколя - 90 п.м.</t>
  </si>
  <si>
    <t>Изготовление и установка оконных рам - 8 шт.</t>
  </si>
  <si>
    <t>Остекление оконных рам - 13,88 м2.</t>
  </si>
  <si>
    <t>Изготовлние и монтаж забора - 4 м.</t>
  </si>
  <si>
    <t>февраль, март</t>
  </si>
  <si>
    <r>
      <t xml:space="preserve">многоквартирного дома </t>
    </r>
    <r>
      <rPr>
        <u/>
        <sz val="9"/>
        <color theme="1"/>
        <rFont val="Times New Roman"/>
        <family val="1"/>
        <charset val="204"/>
      </rPr>
      <t>№ 265 А по ул. Кирова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</si>
  <si>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Косметический ремонт подъездов № 1,2</t>
  </si>
  <si>
    <t>Остекление оконных рам - 4,16 м2.</t>
  </si>
  <si>
    <r>
      <t xml:space="preserve">                                               многоквартирного дома </t>
    </r>
    <r>
      <rPr>
        <u/>
        <sz val="9"/>
        <color theme="1"/>
        <rFont val="Times New Roman"/>
        <family val="1"/>
        <charset val="204"/>
      </rPr>
      <t>№ 269 по ул. Кирова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</si>
  <si>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r>
      <t xml:space="preserve">                                                за период </t>
    </r>
    <r>
      <rPr>
        <u/>
        <sz val="9"/>
        <color theme="1"/>
        <rFont val="Times New Roman"/>
        <family val="1"/>
        <charset val="204"/>
      </rPr>
      <t>с 01 мая по 31 декабря 2015 года</t>
    </r>
  </si>
  <si>
    <r>
      <t xml:space="preserve">многоквартирного дома </t>
    </r>
    <r>
      <rPr>
        <u/>
        <sz val="9"/>
        <color theme="1"/>
        <rFont val="Times New Roman"/>
        <family val="1"/>
        <charset val="204"/>
      </rPr>
      <t>№ 263 по ул. Кирова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</si>
  <si>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Изготовление и монтаж козырька над входом в подвал - 1 шт.</t>
  </si>
  <si>
    <t>Ремонт контейнерной площадки ( замена 3 -х  плит).</t>
  </si>
  <si>
    <r>
      <t xml:space="preserve">многоквартирного дома </t>
    </r>
    <r>
      <rPr>
        <u/>
        <sz val="9"/>
        <color theme="1"/>
        <rFont val="Times New Roman"/>
        <family val="1"/>
        <charset val="204"/>
      </rPr>
      <t>№ 282 по ул. Кирова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</si>
  <si>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Остекление слухового окна - 1,69 м2.</t>
  </si>
  <si>
    <r>
      <t xml:space="preserve">многоквартирного дома </t>
    </r>
    <r>
      <rPr>
        <u/>
        <sz val="9"/>
        <color theme="1"/>
        <rFont val="Times New Roman"/>
        <family val="1"/>
        <charset val="204"/>
      </rPr>
      <t>№ 278 по ул. Кирова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</si>
  <si>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Монтаж датчиков движения на подъездное освещение -28 шт.</t>
  </si>
  <si>
    <t>Изготовление и установка оконных рам  - 2 шт.</t>
  </si>
  <si>
    <t>Остекление оконных рам - 9,31 м2.</t>
  </si>
  <si>
    <t>Изготовление и монтаж тамбурных дверей - 7 шт.</t>
  </si>
  <si>
    <r>
      <t xml:space="preserve">многоквартирного дома </t>
    </r>
    <r>
      <rPr>
        <u/>
        <sz val="9"/>
        <color theme="1"/>
        <rFont val="Times New Roman"/>
        <family val="1"/>
        <charset val="204"/>
      </rPr>
      <t>№ 298/2 по ул. Кирова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</si>
  <si>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Изготовление и монтаж тамбурных дверей - 9 шт.</t>
  </si>
  <si>
    <t>Ремонт контейнерной площадки (замена 6 плит, 2 столбов)</t>
  </si>
  <si>
    <t>Замена шифера над входом в подвал - 2 листа.</t>
  </si>
  <si>
    <r>
      <t xml:space="preserve">многоквартирного дома </t>
    </r>
    <r>
      <rPr>
        <u/>
        <sz val="9"/>
        <color theme="1"/>
        <rFont val="Times New Roman"/>
        <family val="1"/>
        <charset val="204"/>
      </rPr>
      <t>№ 316 А по ул. Кирова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</si>
  <si>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Остекление оконных рам - 6,3 м2.</t>
  </si>
  <si>
    <t>Изготовление и монтаж скамеек - 3 шт.</t>
  </si>
  <si>
    <t>Изготовление и монтаж забора полисадника - 28 м.</t>
  </si>
  <si>
    <r>
      <t xml:space="preserve">многоквартирного дома </t>
    </r>
    <r>
      <rPr>
        <u/>
        <sz val="9"/>
        <color theme="1"/>
        <rFont val="Times New Roman"/>
        <family val="1"/>
        <charset val="204"/>
      </rPr>
      <t>№ 316 Б по ул. Кирова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</si>
  <si>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Ремонт мягкой кровли - 5м2.</t>
  </si>
  <si>
    <t>Изготовление и монтаж оконных рам  - 5 шт.</t>
  </si>
  <si>
    <t>Изготовление и монтаж лавочек - 2 шт.</t>
  </si>
  <si>
    <r>
      <t xml:space="preserve">многоквартирного дома </t>
    </r>
    <r>
      <rPr>
        <u/>
        <sz val="9"/>
        <color theme="1"/>
        <rFont val="Times New Roman"/>
        <family val="1"/>
        <charset val="204"/>
      </rPr>
      <t>№ 322 по ул. Кирова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</si>
  <si>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Монтаж фонарей дворового освещения - 2 шт.</t>
  </si>
  <si>
    <t>Заделка межпанельных швов - 15м.</t>
  </si>
  <si>
    <t>Монтаж датчиков движения на подъездное освещение -  3 шт.</t>
  </si>
  <si>
    <t>Изготовление и монтаж горки на д/площадке  - 1 шт.</t>
  </si>
  <si>
    <t>Изготовление и монтаж ловочек - 3 шт.</t>
  </si>
  <si>
    <r>
      <t xml:space="preserve">                                           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304 В по ул. Кирова </t>
    </r>
    <r>
      <rPr>
        <b/>
        <sz val="9"/>
        <color theme="1"/>
        <rFont val="Times New Roman"/>
        <family val="1"/>
        <charset val="204"/>
      </rPr>
      <t xml:space="preserve"> города Белогорск </t>
    </r>
  </si>
  <si>
    <r>
      <t xml:space="preserve">                                           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255 Б по ул. Кирова </t>
    </r>
    <r>
      <rPr>
        <b/>
        <sz val="9"/>
        <color theme="1"/>
        <rFont val="Times New Roman"/>
        <family val="1"/>
        <charset val="204"/>
      </rPr>
      <t xml:space="preserve"> города Белогорск </t>
    </r>
  </si>
  <si>
    <r>
      <t xml:space="preserve">                               за период </t>
    </r>
    <r>
      <rPr>
        <b/>
        <u/>
        <sz val="9"/>
        <color theme="1"/>
        <rFont val="Times New Roman"/>
        <family val="1"/>
        <charset val="204"/>
      </rPr>
      <t>с 01 июня по 31 декабря 2015 года</t>
    </r>
  </si>
  <si>
    <r>
      <t xml:space="preserve">многоквартирного дома </t>
    </r>
    <r>
      <rPr>
        <u/>
        <sz val="9"/>
        <color theme="1"/>
        <rFont val="Times New Roman"/>
        <family val="1"/>
        <charset val="204"/>
      </rPr>
      <t>№ 298/1 по ул. Кирова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</si>
  <si>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Монтаж датчиков движения на подъездное освещение -6 шт.</t>
  </si>
  <si>
    <t>Изготовление и установка тамбурных дверей - 3 шт.</t>
  </si>
  <si>
    <t>Изготовление и монтаж песочницы на д/площадке - 1 шт.</t>
  </si>
  <si>
    <t>Замена шиферной кровли  (вход в подвал)- 2 лист.</t>
  </si>
  <si>
    <r>
      <t xml:space="preserve">многоквартирного дома </t>
    </r>
    <r>
      <rPr>
        <u/>
        <sz val="9"/>
        <color theme="1"/>
        <rFont val="Times New Roman"/>
        <family val="1"/>
        <charset val="204"/>
      </rPr>
      <t>№ 153 А по ул. Ленина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</si>
  <si>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Остекление оконных рам - 1,56 м2.</t>
  </si>
  <si>
    <t>Изготовление и монтаж лавочек - 1 шт.</t>
  </si>
  <si>
    <t>июль, август</t>
  </si>
  <si>
    <r>
      <t xml:space="preserve">многоквартирного дома </t>
    </r>
    <r>
      <rPr>
        <u/>
        <sz val="9"/>
        <color theme="1"/>
        <rFont val="Times New Roman"/>
        <family val="1"/>
        <charset val="204"/>
      </rPr>
      <t>№ 39 А по ул. Чехова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</si>
  <si>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Изготовление и установка оконных рам - 9 шт.</t>
  </si>
  <si>
    <t>Остекление оконных рам- 26,66 м2.</t>
  </si>
  <si>
    <t>Изготовление и установка тамбурных дверей - 8 шт.</t>
  </si>
  <si>
    <t>сентябрь,октябрь,ноябрь</t>
  </si>
  <si>
    <r>
      <t xml:space="preserve">многоквартирного дома </t>
    </r>
    <r>
      <rPr>
        <u/>
        <sz val="9"/>
        <color theme="1"/>
        <rFont val="Times New Roman"/>
        <family val="1"/>
        <charset val="204"/>
      </rPr>
      <t>№ 39  по ул. Чехова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</si>
  <si>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Планировка дворовой территории.</t>
  </si>
  <si>
    <t>Косметический ремонт подъездов - № 3, 4, 5, 6, 7.</t>
  </si>
  <si>
    <t>Монтаж датчиков движения на подъездное освещение - 56 шт.</t>
  </si>
  <si>
    <t>Изготовление и установка оконных рам - 10 шт.</t>
  </si>
  <si>
    <t>Остекление оконных рам- 21,25 м2.</t>
  </si>
  <si>
    <t>Изготовление и установка тамбурных дверей - 4 шт.</t>
  </si>
  <si>
    <t>Изготовление и монтаж песочницы на д/площадке -1 шт.</t>
  </si>
  <si>
    <t>Изготовление и монтаж забора полисадника - 68 м.</t>
  </si>
  <si>
    <t>Ремонт контейнерной площадки (замена 6 плит, 1 столба)</t>
  </si>
  <si>
    <t>апрель, июль</t>
  </si>
  <si>
    <t>октябрь,ноябрь</t>
  </si>
  <si>
    <t>февраль,октябрь,ноябрь</t>
  </si>
  <si>
    <t>Изготовление и монтаж лавочек -3 шт.</t>
  </si>
  <si>
    <t>май, июнь</t>
  </si>
  <si>
    <t>В теч.действ.догов.</t>
  </si>
  <si>
    <t>В отопительный период</t>
  </si>
  <si>
    <r>
      <t xml:space="preserve">многоквартирного дома </t>
    </r>
    <r>
      <rPr>
        <u/>
        <sz val="9"/>
        <color theme="1"/>
        <rFont val="Times New Roman"/>
        <family val="1"/>
        <charset val="204"/>
      </rPr>
      <t>№ 39 Б по ул. Чехова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</si>
  <si>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Монтаж фонарей дворового освещения - 1 шт.</t>
  </si>
  <si>
    <t>Монтаж датчиков движения на подъездное освещение - 16 шт.</t>
  </si>
  <si>
    <t>Остекление оконных рам- 2,12 м2.</t>
  </si>
  <si>
    <t>Изготовление и монтаж лавочек -7 шт.</t>
  </si>
  <si>
    <t>Изготовление и монтаж горки на д/площадке -1 шт.</t>
  </si>
  <si>
    <t>Изготовление и монтаж забора полисадника - 100 м.</t>
  </si>
  <si>
    <t>Косметический ремонт подъездов № 3, 4, 5</t>
  </si>
  <si>
    <t>Монтаж датчиков движения на подъездное освещение - 42 шт.</t>
  </si>
  <si>
    <t>Остекление оконных рам- 2,52 м2.</t>
  </si>
  <si>
    <t>Изготовление и монтаж лавочек -1 шт.</t>
  </si>
  <si>
    <r>
      <t xml:space="preserve">                                      многоквартирного дома </t>
    </r>
    <r>
      <rPr>
        <u/>
        <sz val="9"/>
        <color theme="1"/>
        <rFont val="Times New Roman"/>
        <family val="1"/>
        <charset val="204"/>
      </rPr>
      <t>№ 44 по ул. Чехова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</si>
  <si>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r>
      <t xml:space="preserve">                                                     за период </t>
    </r>
    <r>
      <rPr>
        <u/>
        <sz val="9"/>
        <color theme="1"/>
        <rFont val="Times New Roman"/>
        <family val="1"/>
        <charset val="204"/>
      </rPr>
      <t>с 01 мая по 31 декабря 2015 года.</t>
    </r>
  </si>
  <si>
    <t xml:space="preserve">Планировка придомовой территории. </t>
  </si>
  <si>
    <r>
      <t xml:space="preserve">                                      многоквартирного дома </t>
    </r>
    <r>
      <rPr>
        <u/>
        <sz val="9"/>
        <color theme="1"/>
        <rFont val="Times New Roman"/>
        <family val="1"/>
        <charset val="204"/>
      </rPr>
      <t>№ 44 А по ул. Чехова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</si>
  <si>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Ремонт мягкой кровли - 82 м2.</t>
  </si>
  <si>
    <t>май, октябрь</t>
  </si>
  <si>
    <t>Монтаж фонарей дворового освещения - 8шт.</t>
  </si>
  <si>
    <t>Косметический ремонт подъездов № 1, 2, 3, 4, 5, 6, 7, 8.</t>
  </si>
  <si>
    <t>Остекление оконных рам- 26,49 м2.</t>
  </si>
  <si>
    <t>июль, октябрь</t>
  </si>
  <si>
    <t>Изготовление и монтаж тамбурной двери -2 шт.</t>
  </si>
  <si>
    <t>Изготовление и монтаж лавочек -4 шт.</t>
  </si>
  <si>
    <t>Изготовление и монтаж забора полисадника -12 м.</t>
  </si>
  <si>
    <t>Ремонт контейнерной площадки ( замена 3 плит, 2 столбов)</t>
  </si>
  <si>
    <r>
      <t xml:space="preserve">                                      многоквартирного дома </t>
    </r>
    <r>
      <rPr>
        <u/>
        <sz val="9"/>
        <color theme="1"/>
        <rFont val="Times New Roman"/>
        <family val="1"/>
        <charset val="204"/>
      </rPr>
      <t>№ 46 по ул. Чехова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</si>
  <si>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Заделка межпанельных швов 168 м.</t>
  </si>
  <si>
    <t>Изготовление и монтаж тамбурной двери -1 шт.</t>
  </si>
  <si>
    <t>Изготовление и монтаж забора полисадника - 46 м.</t>
  </si>
  <si>
    <t>июнь, июль</t>
  </si>
  <si>
    <r>
      <t xml:space="preserve">                                      многоквартирного дома </t>
    </r>
    <r>
      <rPr>
        <u/>
        <sz val="9"/>
        <color theme="1"/>
        <rFont val="Times New Roman"/>
        <family val="1"/>
        <charset val="204"/>
      </rPr>
      <t>№ 51/1 по ул. Чехова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</si>
  <si>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r>
      <t xml:space="preserve">                                      многоквартирного дома </t>
    </r>
    <r>
      <rPr>
        <u/>
        <sz val="9"/>
        <color theme="1"/>
        <rFont val="Times New Roman"/>
        <family val="1"/>
        <charset val="204"/>
      </rPr>
      <t>№ 51/2 по ул. Чехова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</si>
  <si>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 xml:space="preserve">Изготовление и монтаж лавочек - 3 шт. </t>
  </si>
  <si>
    <t>июнь,июль,август</t>
  </si>
  <si>
    <t>Изготовление и монтаж забора полисадника  -  14 м.</t>
  </si>
  <si>
    <r>
      <t xml:space="preserve">                                      многоквартирного дома </t>
    </r>
    <r>
      <rPr>
        <u/>
        <sz val="9"/>
        <color theme="1"/>
        <rFont val="Times New Roman"/>
        <family val="1"/>
        <charset val="204"/>
      </rPr>
      <t>№ 37 по ул. Низменная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</si>
  <si>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Остекление оконных рам - 17,94 м.</t>
  </si>
  <si>
    <t xml:space="preserve">Изготовление и монтаж лавочек - 1 шт. </t>
  </si>
  <si>
    <r>
      <t xml:space="preserve">                                      многоквартирного дома </t>
    </r>
    <r>
      <rPr>
        <u/>
        <sz val="9"/>
        <color theme="1"/>
        <rFont val="Times New Roman"/>
        <family val="1"/>
        <charset val="204"/>
      </rPr>
      <t>№ 37 А по ул. Низменная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</si>
  <si>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Ремонт мягкой кровли - 2м2.</t>
  </si>
  <si>
    <t>Монтаж фонарей двороого освещения - 3 шт.</t>
  </si>
  <si>
    <t>март, июль</t>
  </si>
  <si>
    <r>
      <t xml:space="preserve">                                      многоквартирного дома </t>
    </r>
    <r>
      <rPr>
        <u/>
        <sz val="9"/>
        <color theme="1"/>
        <rFont val="Times New Roman"/>
        <family val="1"/>
        <charset val="204"/>
      </rPr>
      <t>№ 14 А по ул. Производственная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</si>
  <si>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Изготовление и монтаж навесов над входом в подвал -1 шт.</t>
  </si>
  <si>
    <t>Ремонт отмостки - 36 м.</t>
  </si>
  <si>
    <t>Изготовление и монтаж слухового окна - 1 шт.</t>
  </si>
  <si>
    <t>Изготовление и монтаж двери в подвальное помещение - 1 шт.</t>
  </si>
  <si>
    <t>Изготовление и монтаж   забора полисадника - 46 м.</t>
  </si>
  <si>
    <r>
      <t xml:space="preserve">                                      многоквартирного дома </t>
    </r>
    <r>
      <rPr>
        <u/>
        <sz val="9"/>
        <color theme="1"/>
        <rFont val="Times New Roman"/>
        <family val="1"/>
        <charset val="204"/>
      </rPr>
      <t>№ 14 Б по ул. Производственная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</si>
  <si>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Заделка межпанельных швов - 147 м.</t>
  </si>
  <si>
    <t>Монтаж датчиков движения на подъездное освещение - 38 шт.</t>
  </si>
  <si>
    <t>Остекление оконных рам - 4,53 м2.</t>
  </si>
  <si>
    <t>Изготовление и монтаж   горки на д/площадке - 1 шт.</t>
  </si>
  <si>
    <t>Изготовление и монтаж забора полисадника - 24м.</t>
  </si>
  <si>
    <t>Общая жиая площадь МКД , кв.м.</t>
  </si>
  <si>
    <t>Площадь лестничных клеток, тамбуров,  кв.м.</t>
  </si>
  <si>
    <t xml:space="preserve">Площадь подвальных помещений, кв.м.       </t>
  </si>
  <si>
    <t>Изготовление и монтаж тамбурных дверей - 2 шт.</t>
  </si>
  <si>
    <t>Изготовление и монтаж тамбурной двери - 1 шт.</t>
  </si>
  <si>
    <r>
      <t xml:space="preserve">                                      многоквартирного дома </t>
    </r>
    <r>
      <rPr>
        <u/>
        <sz val="9"/>
        <color theme="1"/>
        <rFont val="Times New Roman"/>
        <family val="1"/>
        <charset val="204"/>
      </rPr>
      <t>№ 6 по ул. Луценко 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</si>
  <si>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Косметический ремонт подъездов № 1, 2 ,3 ,4 ,6</t>
  </si>
  <si>
    <t>Монтаж датчиков движения на подъездное освещение - 6 шт.</t>
  </si>
  <si>
    <t>Изготовление и монтаж оконных рам - 6 шт.</t>
  </si>
  <si>
    <t>Остекление оконных рам- 20,09 м2.</t>
  </si>
  <si>
    <t>Изготовление и монтаж двери (подвал) - 1 шт.</t>
  </si>
  <si>
    <t>июнь,июль</t>
  </si>
  <si>
    <t>январь, июнь, июль</t>
  </si>
  <si>
    <r>
      <t xml:space="preserve">                                      многоквартирного дома </t>
    </r>
    <r>
      <rPr>
        <u/>
        <sz val="9"/>
        <color theme="1"/>
        <rFont val="Times New Roman"/>
        <family val="1"/>
        <charset val="204"/>
      </rPr>
      <t>№ 8 по ул. Луценко 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</si>
  <si>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r>
      <t xml:space="preserve">                                                     за период </t>
    </r>
    <r>
      <rPr>
        <u/>
        <sz val="9"/>
        <color theme="1"/>
        <rFont val="Times New Roman"/>
        <family val="1"/>
        <charset val="204"/>
      </rPr>
      <t>с 01 января по 31 декабря 2015 года.</t>
    </r>
  </si>
  <si>
    <t xml:space="preserve">Косметический ремонт подъездов № 1, 2 ,3 </t>
  </si>
  <si>
    <t>Изготовление и монтаж оконных рам - 1 шт.</t>
  </si>
  <si>
    <t>Остекление оконных рам- 9,8 м2.</t>
  </si>
  <si>
    <t>июнь,сентябрь</t>
  </si>
  <si>
    <r>
      <t xml:space="preserve">                                      многоквартирного дома </t>
    </r>
    <r>
      <rPr>
        <u/>
        <sz val="9"/>
        <color theme="1"/>
        <rFont val="Times New Roman"/>
        <family val="1"/>
        <charset val="204"/>
      </rPr>
      <t>№ 8  А по ул. Луценко 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</si>
  <si>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Заделка межпанельных швов - 235 м.</t>
  </si>
  <si>
    <t>Изготовление и монтаж оконных рам - 12 шт.</t>
  </si>
  <si>
    <t>Остекление оконных рам- 10,35 м2.</t>
  </si>
  <si>
    <t>июль, сентябрь</t>
  </si>
  <si>
    <r>
      <t xml:space="preserve">                                           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5 по ул. Южная </t>
    </r>
    <r>
      <rPr>
        <b/>
        <sz val="9"/>
        <color theme="1"/>
        <rFont val="Times New Roman"/>
        <family val="1"/>
        <charset val="204"/>
      </rPr>
      <t xml:space="preserve"> города Белогорск </t>
    </r>
  </si>
  <si>
    <t>Общая жиая площадь МКД,  кв.м.</t>
  </si>
  <si>
    <t>Площадь лестничных клеток, тамбуров,   кв.м.</t>
  </si>
  <si>
    <t xml:space="preserve">Площадь подвальных помещений,  кв.м.       </t>
  </si>
  <si>
    <r>
      <t xml:space="preserve">                                      многоквартирного дома </t>
    </r>
    <r>
      <rPr>
        <u/>
        <sz val="9"/>
        <color theme="1"/>
        <rFont val="Times New Roman"/>
        <family val="1"/>
        <charset val="204"/>
      </rPr>
      <t>№ 5 по пер. Южный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</si>
  <si>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Общая жиая площадь МКД ,  кв.м.</t>
  </si>
  <si>
    <t>Замена шиферной кровли - 9 лист.</t>
  </si>
  <si>
    <t xml:space="preserve">Монтаж датчиков движения на подъездное освещение - 4 шт. </t>
  </si>
  <si>
    <t>март,апрель</t>
  </si>
  <si>
    <r>
      <t xml:space="preserve">                                      многоквартирного дома </t>
    </r>
    <r>
      <rPr>
        <u/>
        <sz val="9"/>
        <color theme="1"/>
        <rFont val="Times New Roman"/>
        <family val="1"/>
        <charset val="204"/>
      </rPr>
      <t>№ 6 по пер. Южный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</si>
  <si>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r>
      <t xml:space="preserve">                                                     за период </t>
    </r>
    <r>
      <rPr>
        <u/>
        <sz val="9"/>
        <color theme="1"/>
        <rFont val="Times New Roman"/>
        <family val="1"/>
        <charset val="204"/>
      </rPr>
      <t>с 01 августа по 31 декабря 2015 года.</t>
    </r>
  </si>
  <si>
    <t>Остекление оконных рам - 38,42 м2.</t>
  </si>
  <si>
    <t>Изготовлени е и монтаж песочницы на д/площадке - 1 шт.</t>
  </si>
  <si>
    <t>Изготовление и монтаж лавочек - 3 шт.</t>
  </si>
  <si>
    <t>Изготовление и монтаж забора палисадника - 40 шт.</t>
  </si>
  <si>
    <t>сентябрь, октябрь</t>
  </si>
  <si>
    <r>
      <t xml:space="preserve">                                      многоквартирного дома </t>
    </r>
    <r>
      <rPr>
        <u/>
        <sz val="9"/>
        <color theme="1"/>
        <rFont val="Times New Roman"/>
        <family val="1"/>
        <charset val="204"/>
      </rPr>
      <t>№ 7 по пер. Южный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</si>
  <si>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r>
      <t xml:space="preserve">                                                     за период </t>
    </r>
    <r>
      <rPr>
        <u/>
        <sz val="9"/>
        <color theme="1"/>
        <rFont val="Times New Roman"/>
        <family val="1"/>
        <charset val="204"/>
      </rPr>
      <t>с 01 июля по 31 декабря 2015 года.</t>
    </r>
  </si>
  <si>
    <t>Монтаж фонарей дворового освещения - 3 шт.(хоккейная площадка).</t>
  </si>
  <si>
    <t>Монтаж датчиков движения на подъездное освещение - 4 шт.</t>
  </si>
  <si>
    <t>Изготовление и монтаж лавочек - 4 шт.</t>
  </si>
  <si>
    <t>Реконструкция теплового узла с установкой ПУ тепловой энергии на ГВС.</t>
  </si>
  <si>
    <r>
      <t xml:space="preserve">                                      многоквартирного дома </t>
    </r>
    <r>
      <rPr>
        <u/>
        <sz val="9"/>
        <color theme="1"/>
        <rFont val="Times New Roman"/>
        <family val="1"/>
        <charset val="204"/>
      </rPr>
      <t>№ 9 по пер. Южный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</si>
  <si>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Ремонт отмостки - 90 м.</t>
  </si>
  <si>
    <t>Изготовление и монтаж забора палисадника - 24 м.</t>
  </si>
  <si>
    <r>
      <t xml:space="preserve">                                      многоквартирного дома </t>
    </r>
    <r>
      <rPr>
        <u/>
        <sz val="9"/>
        <color theme="1"/>
        <rFont val="Times New Roman"/>
        <family val="1"/>
        <charset val="204"/>
      </rPr>
      <t>№ 2А  по пер. Юбилейный 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</si>
  <si>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Монтаж датчиков движения на подъездное освещение - 36 шт</t>
  </si>
  <si>
    <t>Изготовление и монтаж забора палисадника - 26 м.</t>
  </si>
  <si>
    <r>
      <t xml:space="preserve">                                      многоквартирного дома </t>
    </r>
    <r>
      <rPr>
        <u/>
        <sz val="9"/>
        <color theme="1"/>
        <rFont val="Times New Roman"/>
        <family val="1"/>
        <charset val="204"/>
      </rPr>
      <t>№ 4 А  по пер. Юбилейный 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</si>
  <si>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Заделка межпанельных швов - 76 м.</t>
  </si>
  <si>
    <t>Косметический ремонт подъездов № 2,3 (3,5 эт.),4,5,6,11,13</t>
  </si>
  <si>
    <t>Изготовление и монтаж оконных рам - 22 шт.</t>
  </si>
  <si>
    <t>Остекление оконны рам - 66,53 м2.</t>
  </si>
  <si>
    <t>Изготовление и монтаж лавок - 7 шт.</t>
  </si>
  <si>
    <t>Изготовление и монтаж забора палисадника - 103 м.</t>
  </si>
  <si>
    <t>март,апрель,август,октябрь, декабрь.</t>
  </si>
  <si>
    <t>май-сентябрь</t>
  </si>
  <si>
    <t>июнь-сентябрь</t>
  </si>
  <si>
    <t>Остекление оконны рам - 8,72 м2.</t>
  </si>
  <si>
    <t>Изготовление и монтаж лавок - 3 шт.</t>
  </si>
  <si>
    <t>Изготовление и монтаж забора палисадника - 18 м.</t>
  </si>
  <si>
    <t>Остекление оконны рам - 14,8 м2.</t>
  </si>
  <si>
    <t>Блок А</t>
  </si>
  <si>
    <t>Блок Б</t>
  </si>
  <si>
    <t>Блок В</t>
  </si>
  <si>
    <r>
      <t xml:space="preserve">                                      многоквартирного дома </t>
    </r>
    <r>
      <rPr>
        <u/>
        <sz val="9"/>
        <color theme="1"/>
        <rFont val="Times New Roman"/>
        <family val="1"/>
        <charset val="204"/>
      </rPr>
      <t>№ 4  блок  А,Б,В  по пер. Юбилейный 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</si>
  <si>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 xml:space="preserve"> </t>
  </si>
  <si>
    <t>Площадь лестничных клеток, тамбуров ,  кв.м.</t>
  </si>
  <si>
    <t>Площадь лестничных клеток, тамбуров , кв.м.</t>
  </si>
  <si>
    <t>Общая жиая площадь МКД,   кв.м.</t>
  </si>
  <si>
    <t>Площадь лестничных клеток, тамбуров,    кв.м.</t>
  </si>
  <si>
    <t>Общая жиая площадь МКД,    кв.м.</t>
  </si>
  <si>
    <t>Площадь лестничных клеток, тамбуров, кв.м.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</si>
</sst>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16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5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justify" vertical="top" wrapText="1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/>
    <xf numFmtId="0" fontId="8" fillId="0" borderId="0" xfId="0" applyFont="1" applyBorder="1"/>
    <xf numFmtId="0" fontId="0" fillId="0" borderId="0" xfId="0" applyBorder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44" fontId="10" fillId="0" borderId="0" xfId="1" applyFont="1" applyBorder="1"/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top" wrapText="1"/>
    </xf>
    <xf numFmtId="0" fontId="0" fillId="0" borderId="0" xfId="0" applyFill="1"/>
    <xf numFmtId="2" fontId="0" fillId="0" borderId="0" xfId="0" applyNumberFormat="1" applyFill="1"/>
    <xf numFmtId="2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wrapText="1"/>
    </xf>
    <xf numFmtId="2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6" xfId="0" applyFont="1" applyFill="1" applyBorder="1" applyAlignment="1">
      <alignment horizontal="center" vertical="top" wrapText="1"/>
    </xf>
    <xf numFmtId="2" fontId="0" fillId="0" borderId="0" xfId="0" applyNumberFormat="1" applyAlignment="1">
      <alignment vertical="center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top" wrapText="1"/>
    </xf>
    <xf numFmtId="0" fontId="1" fillId="0" borderId="8" xfId="0" applyFont="1" applyBorder="1" applyAlignment="1">
      <alignment horizontal="justify" vertical="top" wrapText="1"/>
    </xf>
    <xf numFmtId="0" fontId="1" fillId="0" borderId="9" xfId="0" applyFont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2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4" fillId="0" borderId="0" xfId="0" applyNumberFormat="1" applyFont="1"/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2" fontId="4" fillId="0" borderId="6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4" fillId="3" borderId="0" xfId="0" applyFont="1" applyFill="1"/>
    <xf numFmtId="0" fontId="4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/>
    <xf numFmtId="2" fontId="4" fillId="0" borderId="1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justify" vertical="top" wrapText="1"/>
    </xf>
    <xf numFmtId="0" fontId="4" fillId="0" borderId="8" xfId="0" applyFont="1" applyFill="1" applyBorder="1" applyAlignment="1">
      <alignment horizontal="justify" vertical="top" wrapText="1"/>
    </xf>
    <xf numFmtId="0" fontId="4" fillId="0" borderId="9" xfId="0" applyFont="1" applyFill="1" applyBorder="1" applyAlignment="1">
      <alignment horizontal="justify" vertical="top" wrapText="1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2" fontId="4" fillId="0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4" fillId="0" borderId="0" xfId="0" applyFont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7" xfId="0" applyFont="1" applyFill="1" applyBorder="1" applyAlignment="1">
      <alignment horizontal="justify" vertical="top" wrapText="1"/>
    </xf>
    <xf numFmtId="0" fontId="4" fillId="0" borderId="8" xfId="0" applyFont="1" applyFill="1" applyBorder="1" applyAlignment="1">
      <alignment horizontal="justify" vertical="top" wrapText="1"/>
    </xf>
    <xf numFmtId="0" fontId="4" fillId="0" borderId="9" xfId="0" applyFont="1" applyFill="1" applyBorder="1" applyAlignment="1">
      <alignment horizontal="justify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4" fillId="0" borderId="7" xfId="0" applyFont="1" applyFill="1" applyBorder="1" applyAlignment="1">
      <alignment horizontal="justify" vertical="top" wrapText="1"/>
    </xf>
    <xf numFmtId="0" fontId="4" fillId="0" borderId="8" xfId="0" applyFont="1" applyFill="1" applyBorder="1" applyAlignment="1">
      <alignment horizontal="justify" vertical="top" wrapText="1"/>
    </xf>
    <xf numFmtId="0" fontId="4" fillId="0" borderId="9" xfId="0" applyFont="1" applyFill="1" applyBorder="1" applyAlignment="1">
      <alignment horizontal="justify" vertical="top" wrapText="1"/>
    </xf>
    <xf numFmtId="0" fontId="15" fillId="0" borderId="1" xfId="0" applyFont="1" applyFill="1" applyBorder="1" applyAlignment="1">
      <alignment horizontal="center" wrapText="1"/>
    </xf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2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justify" vertical="top" wrapText="1"/>
    </xf>
    <xf numFmtId="0" fontId="4" fillId="0" borderId="8" xfId="0" applyFont="1" applyFill="1" applyBorder="1" applyAlignment="1">
      <alignment horizontal="justify" vertical="top" wrapText="1"/>
    </xf>
    <xf numFmtId="0" fontId="4" fillId="0" borderId="9" xfId="0" applyFont="1" applyFill="1" applyBorder="1" applyAlignment="1">
      <alignment horizontal="justify" vertical="top" wrapText="1"/>
    </xf>
    <xf numFmtId="0" fontId="4" fillId="0" borderId="0" xfId="0" applyFont="1" applyAlignment="1">
      <alignment horizontal="left"/>
    </xf>
    <xf numFmtId="0" fontId="4" fillId="2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justify" vertical="top" wrapText="1"/>
    </xf>
    <xf numFmtId="0" fontId="4" fillId="0" borderId="8" xfId="0" applyFont="1" applyFill="1" applyBorder="1" applyAlignment="1">
      <alignment horizontal="justify" vertical="top" wrapText="1"/>
    </xf>
    <xf numFmtId="0" fontId="4" fillId="0" borderId="9" xfId="0" applyFont="1" applyFill="1" applyBorder="1" applyAlignment="1">
      <alignment horizontal="justify" vertical="top" wrapText="1"/>
    </xf>
    <xf numFmtId="2" fontId="4" fillId="0" borderId="0" xfId="0" applyNumberFormat="1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justify" vertical="top" wrapText="1"/>
    </xf>
    <xf numFmtId="0" fontId="4" fillId="0" borderId="8" xfId="0" applyFont="1" applyFill="1" applyBorder="1" applyAlignment="1">
      <alignment horizontal="justify" vertical="top" wrapText="1"/>
    </xf>
    <xf numFmtId="0" fontId="4" fillId="0" borderId="9" xfId="0" applyFont="1" applyFill="1" applyBorder="1" applyAlignment="1">
      <alignment horizontal="justify" vertical="top" wrapText="1"/>
    </xf>
    <xf numFmtId="0" fontId="2" fillId="0" borderId="0" xfId="0" applyFont="1" applyFill="1"/>
    <xf numFmtId="0" fontId="4" fillId="0" borderId="0" xfId="0" applyFont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justify" vertical="top" wrapText="1"/>
    </xf>
    <xf numFmtId="0" fontId="4" fillId="0" borderId="8" xfId="0" applyFont="1" applyFill="1" applyBorder="1" applyAlignment="1">
      <alignment horizontal="justify" vertical="top" wrapText="1"/>
    </xf>
    <xf numFmtId="0" fontId="4" fillId="0" borderId="9" xfId="0" applyFont="1" applyFill="1" applyBorder="1" applyAlignment="1">
      <alignment horizontal="justify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justify" vertical="top" wrapText="1"/>
    </xf>
    <xf numFmtId="0" fontId="4" fillId="0" borderId="8" xfId="0" applyFont="1" applyFill="1" applyBorder="1" applyAlignment="1">
      <alignment horizontal="justify" vertical="top" wrapText="1"/>
    </xf>
    <xf numFmtId="0" fontId="4" fillId="0" borderId="9" xfId="0" applyFont="1" applyFill="1" applyBorder="1" applyAlignment="1">
      <alignment horizontal="justify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justify" vertical="top" wrapText="1"/>
    </xf>
    <xf numFmtId="0" fontId="0" fillId="0" borderId="0" xfId="0" applyFill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justify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justify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 applyBorder="1" applyAlignment="1">
      <alignment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top" wrapText="1"/>
    </xf>
    <xf numFmtId="2" fontId="0" fillId="0" borderId="4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2" fontId="0" fillId="0" borderId="5" xfId="0" applyNumberForma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top" wrapText="1"/>
    </xf>
    <xf numFmtId="2" fontId="0" fillId="0" borderId="0" xfId="0" applyNumberForma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2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justify" vertical="top" wrapText="1"/>
    </xf>
    <xf numFmtId="0" fontId="4" fillId="0" borderId="3" xfId="0" applyFont="1" applyFill="1" applyBorder="1" applyAlignment="1">
      <alignment horizontal="justify" vertical="top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justify" vertical="top" wrapText="1"/>
    </xf>
    <xf numFmtId="0" fontId="4" fillId="0" borderId="8" xfId="0" applyFont="1" applyFill="1" applyBorder="1" applyAlignment="1">
      <alignment horizontal="justify" vertical="top" wrapText="1"/>
    </xf>
    <xf numFmtId="0" fontId="4" fillId="0" borderId="9" xfId="0" applyFont="1" applyFill="1" applyBorder="1" applyAlignment="1">
      <alignment horizontal="justify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4"/>
  <sheetViews>
    <sheetView topLeftCell="A10" workbookViewId="0">
      <selection activeCell="J4" sqref="J4"/>
    </sheetView>
  </sheetViews>
  <sheetFormatPr defaultRowHeight="15"/>
  <cols>
    <col min="1" max="1" width="50.42578125" customWidth="1"/>
    <col min="2" max="2" width="10.5703125" customWidth="1"/>
    <col min="3" max="3" width="13.28515625" customWidth="1"/>
    <col min="4" max="4" width="9.85546875" customWidth="1"/>
  </cols>
  <sheetData>
    <row r="1" spans="1:7" ht="25.5" customHeight="1">
      <c r="A1" s="443" t="s">
        <v>0</v>
      </c>
      <c r="B1" s="444"/>
      <c r="C1" s="445"/>
      <c r="D1" s="2"/>
      <c r="E1" s="2"/>
      <c r="F1" s="2"/>
      <c r="G1" s="2"/>
    </row>
    <row r="2" spans="1:7">
      <c r="A2" s="1" t="s">
        <v>53</v>
      </c>
      <c r="B2" s="2"/>
      <c r="C2" s="2"/>
      <c r="D2" s="2"/>
      <c r="E2" s="2"/>
      <c r="F2" s="2"/>
      <c r="G2" s="2"/>
    </row>
    <row r="3" spans="1:7">
      <c r="A3" s="1" t="s">
        <v>90</v>
      </c>
      <c r="B3" s="2"/>
      <c r="C3" s="2"/>
      <c r="D3" s="2"/>
      <c r="E3" s="2"/>
      <c r="F3" s="2"/>
      <c r="G3" s="2"/>
    </row>
    <row r="4" spans="1:7">
      <c r="A4" s="3"/>
      <c r="B4" s="2"/>
      <c r="C4" s="2"/>
      <c r="D4" s="2"/>
      <c r="E4" s="2"/>
      <c r="F4" s="2"/>
      <c r="G4" s="2"/>
    </row>
    <row r="5" spans="1:7">
      <c r="A5" s="26"/>
      <c r="B5" s="2"/>
      <c r="C5" s="26" t="s">
        <v>37</v>
      </c>
      <c r="D5" s="397">
        <v>1987</v>
      </c>
      <c r="E5" s="2"/>
      <c r="F5" s="2"/>
      <c r="G5" s="2"/>
    </row>
    <row r="6" spans="1:7">
      <c r="A6" s="26"/>
      <c r="B6" s="2"/>
      <c r="C6" s="26" t="s">
        <v>38</v>
      </c>
      <c r="D6" s="397">
        <v>2</v>
      </c>
      <c r="E6" s="2"/>
      <c r="F6" s="2"/>
      <c r="G6" s="2"/>
    </row>
    <row r="7" spans="1:7">
      <c r="A7" s="26"/>
      <c r="B7" s="2"/>
      <c r="C7" s="26" t="s">
        <v>39</v>
      </c>
      <c r="D7" s="397">
        <v>3</v>
      </c>
      <c r="E7" s="2"/>
      <c r="F7" s="2"/>
      <c r="G7" s="2"/>
    </row>
    <row r="8" spans="1:7">
      <c r="A8" s="26"/>
      <c r="B8" s="2"/>
      <c r="C8" s="26" t="s">
        <v>40</v>
      </c>
      <c r="D8" s="397">
        <v>17</v>
      </c>
      <c r="E8" s="2"/>
      <c r="F8" s="2"/>
      <c r="G8" s="2"/>
    </row>
    <row r="9" spans="1:7">
      <c r="A9" s="26"/>
      <c r="B9" s="2"/>
      <c r="C9" s="26" t="s">
        <v>353</v>
      </c>
      <c r="D9" s="397">
        <v>947.8</v>
      </c>
      <c r="E9" s="2"/>
      <c r="F9" s="2"/>
      <c r="G9" s="2"/>
    </row>
    <row r="10" spans="1:7">
      <c r="A10" s="26"/>
      <c r="B10" s="2"/>
      <c r="C10" s="26" t="s">
        <v>395</v>
      </c>
      <c r="D10" s="397">
        <v>72.599999999999994</v>
      </c>
      <c r="E10" s="2"/>
      <c r="F10" s="2"/>
      <c r="G10" s="2"/>
    </row>
    <row r="11" spans="1:7">
      <c r="A11" s="26"/>
      <c r="B11" s="2"/>
      <c r="C11" s="26" t="s">
        <v>351</v>
      </c>
      <c r="D11" s="397"/>
      <c r="E11" s="2"/>
      <c r="F11" s="2"/>
      <c r="G11" s="2"/>
    </row>
    <row r="12" spans="1:7" ht="60" customHeight="1">
      <c r="A12" s="36" t="s">
        <v>1</v>
      </c>
      <c r="B12" s="36" t="s">
        <v>2</v>
      </c>
      <c r="C12" s="36" t="s">
        <v>3</v>
      </c>
      <c r="D12" s="36" t="s">
        <v>4</v>
      </c>
      <c r="E12" s="446"/>
      <c r="F12" s="446"/>
      <c r="G12" s="446"/>
    </row>
    <row r="13" spans="1:7">
      <c r="A13" s="447" t="s">
        <v>5</v>
      </c>
      <c r="B13" s="448"/>
      <c r="C13" s="448"/>
      <c r="D13" s="449"/>
      <c r="E13" s="446"/>
      <c r="F13" s="446"/>
      <c r="G13" s="446"/>
    </row>
    <row r="14" spans="1:7" ht="150.75" customHeight="1">
      <c r="A14" s="8" t="s">
        <v>6</v>
      </c>
      <c r="B14" s="7" t="s">
        <v>7</v>
      </c>
      <c r="C14" s="87">
        <v>0.13</v>
      </c>
      <c r="D14" s="87">
        <f>C14*D9*8</f>
        <v>985.71199999999999</v>
      </c>
      <c r="E14" s="446"/>
      <c r="F14" s="446"/>
      <c r="G14" s="446"/>
    </row>
    <row r="15" spans="1:7" ht="124.5" customHeight="1">
      <c r="A15" s="8" t="s">
        <v>52</v>
      </c>
      <c r="B15" s="7" t="s">
        <v>8</v>
      </c>
      <c r="C15" s="86">
        <v>1.05</v>
      </c>
      <c r="D15" s="87">
        <f>C15*D9*8</f>
        <v>7961.5199999999995</v>
      </c>
      <c r="E15" s="446"/>
      <c r="F15" s="450"/>
      <c r="G15" s="450"/>
    </row>
    <row r="16" spans="1:7">
      <c r="A16" s="8" t="s">
        <v>9</v>
      </c>
      <c r="B16" s="7"/>
      <c r="C16" s="86"/>
      <c r="D16" s="43"/>
      <c r="E16" s="446"/>
      <c r="F16" s="450"/>
      <c r="G16" s="450"/>
    </row>
    <row r="17" spans="1:7" ht="17.25" customHeight="1">
      <c r="A17" s="8" t="s">
        <v>88</v>
      </c>
      <c r="B17" s="101" t="s">
        <v>137</v>
      </c>
      <c r="C17" s="86">
        <v>0.04</v>
      </c>
      <c r="D17" s="86">
        <f>C17*8*D9</f>
        <v>303.29599999999999</v>
      </c>
      <c r="E17" s="446"/>
      <c r="F17" s="450"/>
      <c r="G17" s="450"/>
    </row>
    <row r="18" spans="1:7" ht="17.25" customHeight="1">
      <c r="A18" s="8" t="s">
        <v>89</v>
      </c>
      <c r="B18" s="101" t="s">
        <v>67</v>
      </c>
      <c r="C18" s="86">
        <v>1.24</v>
      </c>
      <c r="D18" s="86">
        <f>C18*8*D9</f>
        <v>9402.1759999999995</v>
      </c>
      <c r="E18" s="446"/>
      <c r="F18" s="450"/>
      <c r="G18" s="450"/>
    </row>
    <row r="19" spans="1:7" ht="12" customHeight="1">
      <c r="A19" s="451" t="s">
        <v>10</v>
      </c>
      <c r="B19" s="452"/>
      <c r="C19" s="452"/>
      <c r="D19" s="453"/>
      <c r="E19" s="446"/>
      <c r="F19" s="450"/>
      <c r="G19" s="450"/>
    </row>
    <row r="20" spans="1:7" ht="12" customHeight="1">
      <c r="A20" s="37" t="s">
        <v>48</v>
      </c>
      <c r="B20" s="32"/>
      <c r="C20" s="32"/>
      <c r="D20" s="32"/>
      <c r="E20" s="30"/>
      <c r="F20" s="31"/>
      <c r="G20" s="31"/>
    </row>
    <row r="21" spans="1:7" ht="25.5" customHeight="1">
      <c r="A21" s="40" t="s">
        <v>11</v>
      </c>
      <c r="B21" s="33" t="s">
        <v>46</v>
      </c>
      <c r="C21" s="454">
        <v>2.16</v>
      </c>
      <c r="D21" s="454">
        <f>C21*8*D9</f>
        <v>16377.984</v>
      </c>
      <c r="E21" s="446"/>
      <c r="F21" s="450"/>
      <c r="G21" s="450"/>
    </row>
    <row r="22" spans="1:7" ht="24.75" customHeight="1">
      <c r="A22" s="40" t="s">
        <v>12</v>
      </c>
      <c r="B22" s="33" t="s">
        <v>46</v>
      </c>
      <c r="C22" s="454"/>
      <c r="D22" s="454"/>
      <c r="E22" s="446"/>
      <c r="F22" s="450"/>
      <c r="G22" s="450"/>
    </row>
    <row r="23" spans="1:7" ht="25.5" customHeight="1">
      <c r="A23" s="40" t="s">
        <v>13</v>
      </c>
      <c r="B23" s="33" t="s">
        <v>46</v>
      </c>
      <c r="C23" s="454"/>
      <c r="D23" s="454"/>
      <c r="E23" s="446"/>
      <c r="F23" s="450"/>
      <c r="G23" s="450"/>
    </row>
    <row r="24" spans="1:7" ht="15" customHeight="1">
      <c r="A24" s="8" t="s">
        <v>51</v>
      </c>
      <c r="B24" s="33" t="s">
        <v>47</v>
      </c>
      <c r="C24" s="454"/>
      <c r="D24" s="454"/>
      <c r="E24" s="446"/>
      <c r="F24" s="450"/>
      <c r="G24" s="450"/>
    </row>
    <row r="25" spans="1:7" ht="12" customHeight="1">
      <c r="A25" s="37" t="s">
        <v>49</v>
      </c>
      <c r="B25" s="33"/>
      <c r="C25" s="454"/>
      <c r="D25" s="454"/>
      <c r="E25" s="30"/>
      <c r="F25" s="31"/>
      <c r="G25" s="31"/>
    </row>
    <row r="26" spans="1:7" ht="25.5" customHeight="1">
      <c r="A26" s="8" t="s">
        <v>50</v>
      </c>
      <c r="B26" s="33" t="s">
        <v>54</v>
      </c>
      <c r="C26" s="454"/>
      <c r="D26" s="454"/>
      <c r="E26" s="446"/>
      <c r="F26" s="450"/>
      <c r="G26" s="450"/>
    </row>
    <row r="27" spans="1:7" ht="12" customHeight="1">
      <c r="A27" s="447" t="s">
        <v>55</v>
      </c>
      <c r="B27" s="448"/>
      <c r="C27" s="448"/>
      <c r="D27" s="449"/>
      <c r="E27" s="446"/>
      <c r="F27" s="450"/>
      <c r="G27" s="450"/>
    </row>
    <row r="28" spans="1:7" ht="24" customHeight="1">
      <c r="A28" s="40" t="s">
        <v>14</v>
      </c>
      <c r="B28" s="23" t="s">
        <v>56</v>
      </c>
      <c r="C28" s="454">
        <v>0.2</v>
      </c>
      <c r="D28" s="454">
        <f>C28*8*D9</f>
        <v>1516.48</v>
      </c>
      <c r="E28" s="446"/>
      <c r="F28" s="450"/>
      <c r="G28" s="450"/>
    </row>
    <row r="29" spans="1:7" ht="15" customHeight="1">
      <c r="A29" s="8" t="s">
        <v>15</v>
      </c>
      <c r="B29" s="23" t="s">
        <v>57</v>
      </c>
      <c r="C29" s="454"/>
      <c r="D29" s="454"/>
      <c r="E29" s="446"/>
      <c r="F29" s="450"/>
      <c r="G29" s="450"/>
    </row>
    <row r="30" spans="1:7" ht="12" customHeight="1">
      <c r="A30" s="447" t="s">
        <v>16</v>
      </c>
      <c r="B30" s="448"/>
      <c r="C30" s="448"/>
      <c r="D30" s="449"/>
      <c r="E30" s="446"/>
      <c r="F30" s="450"/>
      <c r="G30" s="450"/>
    </row>
    <row r="31" spans="1:7" ht="12" customHeight="1">
      <c r="A31" s="455" t="s">
        <v>17</v>
      </c>
      <c r="B31" s="455"/>
      <c r="C31" s="455"/>
      <c r="D31" s="455"/>
      <c r="E31" s="446"/>
      <c r="F31" s="450"/>
      <c r="G31" s="450"/>
    </row>
    <row r="32" spans="1:7" ht="39.75" customHeight="1">
      <c r="A32" s="9" t="s">
        <v>58</v>
      </c>
      <c r="B32" s="33" t="s">
        <v>8</v>
      </c>
      <c r="C32" s="454">
        <v>0.54</v>
      </c>
      <c r="D32" s="454">
        <f>C32*8*D9</f>
        <v>4094.4960000000001</v>
      </c>
      <c r="E32" s="446"/>
      <c r="F32" s="450"/>
      <c r="G32" s="450"/>
    </row>
    <row r="33" spans="1:7" ht="25.5" customHeight="1">
      <c r="A33" s="10" t="s">
        <v>59</v>
      </c>
      <c r="B33" s="25" t="s">
        <v>60</v>
      </c>
      <c r="C33" s="454"/>
      <c r="D33" s="454"/>
      <c r="E33" s="446"/>
      <c r="F33" s="450"/>
      <c r="G33" s="450"/>
    </row>
    <row r="34" spans="1:7" ht="12" customHeight="1">
      <c r="A34" s="10" t="s">
        <v>61</v>
      </c>
      <c r="B34" s="25" t="s">
        <v>60</v>
      </c>
      <c r="C34" s="454"/>
      <c r="D34" s="454"/>
      <c r="E34" s="446"/>
      <c r="F34" s="450"/>
      <c r="G34" s="450"/>
    </row>
    <row r="35" spans="1:7" ht="37.5" customHeight="1">
      <c r="A35" s="38" t="s">
        <v>62</v>
      </c>
      <c r="B35" s="33" t="s">
        <v>8</v>
      </c>
      <c r="C35" s="454"/>
      <c r="D35" s="454"/>
      <c r="E35" s="446"/>
      <c r="F35" s="450"/>
      <c r="G35" s="450"/>
    </row>
    <row r="36" spans="1:7" ht="13.5" customHeight="1">
      <c r="A36" s="10" t="s">
        <v>63</v>
      </c>
      <c r="B36" s="25" t="s">
        <v>60</v>
      </c>
      <c r="C36" s="454"/>
      <c r="D36" s="454"/>
      <c r="E36" s="446"/>
      <c r="F36" s="450"/>
      <c r="G36" s="450"/>
    </row>
    <row r="37" spans="1:7" ht="39" customHeight="1">
      <c r="A37" s="39" t="s">
        <v>20</v>
      </c>
      <c r="B37" s="33" t="s">
        <v>8</v>
      </c>
      <c r="C37" s="454"/>
      <c r="D37" s="454"/>
      <c r="E37" s="446"/>
      <c r="F37" s="450"/>
      <c r="G37" s="450"/>
    </row>
    <row r="38" spans="1:7" ht="12" customHeight="1">
      <c r="A38" s="455" t="s">
        <v>21</v>
      </c>
      <c r="B38" s="455"/>
      <c r="C38" s="455"/>
      <c r="D38" s="455"/>
      <c r="E38" s="446"/>
      <c r="F38" s="450"/>
      <c r="G38" s="450"/>
    </row>
    <row r="39" spans="1:7" ht="36.75" customHeight="1">
      <c r="A39" s="38" t="s">
        <v>22</v>
      </c>
      <c r="B39" s="33" t="s">
        <v>8</v>
      </c>
      <c r="C39" s="454">
        <v>0.62</v>
      </c>
      <c r="D39" s="454">
        <f>C39*8*D9</f>
        <v>4701.0879999999997</v>
      </c>
      <c r="E39" s="446"/>
      <c r="F39" s="450"/>
      <c r="G39" s="450"/>
    </row>
    <row r="40" spans="1:7" ht="36" customHeight="1">
      <c r="A40" s="38" t="s">
        <v>23</v>
      </c>
      <c r="B40" s="33" t="s">
        <v>8</v>
      </c>
      <c r="C40" s="454"/>
      <c r="D40" s="454"/>
      <c r="E40" s="446"/>
      <c r="F40" s="450"/>
      <c r="G40" s="450"/>
    </row>
    <row r="41" spans="1:7" ht="37.5" customHeight="1">
      <c r="A41" s="11" t="s">
        <v>64</v>
      </c>
      <c r="B41" s="33" t="s">
        <v>8</v>
      </c>
      <c r="C41" s="454"/>
      <c r="D41" s="454"/>
      <c r="E41" s="446"/>
      <c r="F41" s="450"/>
      <c r="G41" s="450"/>
    </row>
    <row r="42" spans="1:7" ht="12" customHeight="1">
      <c r="A42" s="455" t="s">
        <v>24</v>
      </c>
      <c r="B42" s="455"/>
      <c r="C42" s="455"/>
      <c r="D42" s="455"/>
      <c r="E42" s="446"/>
      <c r="F42" s="450"/>
      <c r="G42" s="450"/>
    </row>
    <row r="43" spans="1:7" ht="26.25" customHeight="1">
      <c r="A43" s="165" t="s">
        <v>65</v>
      </c>
      <c r="B43" s="167" t="s">
        <v>57</v>
      </c>
      <c r="C43" s="456">
        <v>3.07</v>
      </c>
      <c r="D43" s="456">
        <v>24604.92</v>
      </c>
      <c r="E43" s="446"/>
      <c r="F43" s="450"/>
      <c r="G43" s="450"/>
    </row>
    <row r="44" spans="1:7" ht="30" customHeight="1">
      <c r="A44" s="165" t="s">
        <v>66</v>
      </c>
      <c r="B44" s="167" t="s">
        <v>67</v>
      </c>
      <c r="C44" s="456"/>
      <c r="D44" s="456"/>
      <c r="E44" s="446"/>
      <c r="F44" s="450"/>
      <c r="G44" s="450"/>
    </row>
    <row r="45" spans="1:7" ht="29.25" customHeight="1">
      <c r="A45" s="165" t="s">
        <v>68</v>
      </c>
      <c r="B45" s="167" t="s">
        <v>67</v>
      </c>
      <c r="C45" s="456"/>
      <c r="D45" s="456"/>
      <c r="E45" s="446"/>
      <c r="F45" s="450"/>
      <c r="G45" s="450"/>
    </row>
    <row r="46" spans="1:7" ht="39" customHeight="1">
      <c r="A46" s="165" t="s">
        <v>25</v>
      </c>
      <c r="B46" s="167" t="s">
        <v>69</v>
      </c>
      <c r="C46" s="456"/>
      <c r="D46" s="456"/>
      <c r="E46" s="446"/>
      <c r="F46" s="450"/>
      <c r="G46" s="450"/>
    </row>
    <row r="47" spans="1:7" ht="40.5" customHeight="1">
      <c r="A47" s="163" t="s">
        <v>26</v>
      </c>
      <c r="B47" s="167" t="s">
        <v>69</v>
      </c>
      <c r="C47" s="456"/>
      <c r="D47" s="456"/>
      <c r="E47" s="446"/>
      <c r="F47" s="450"/>
      <c r="G47" s="450"/>
    </row>
    <row r="48" spans="1:7" ht="10.5" customHeight="1">
      <c r="A48" s="388" t="s">
        <v>70</v>
      </c>
      <c r="B48" s="157"/>
      <c r="C48" s="456"/>
      <c r="D48" s="456"/>
      <c r="E48" s="446"/>
      <c r="F48" s="450"/>
      <c r="G48" s="450"/>
    </row>
    <row r="49" spans="1:7" ht="28.5" customHeight="1">
      <c r="A49" s="163" t="s">
        <v>71</v>
      </c>
      <c r="B49" s="167" t="s">
        <v>18</v>
      </c>
      <c r="C49" s="456"/>
      <c r="D49" s="456"/>
      <c r="E49" s="4"/>
      <c r="F49" s="4"/>
      <c r="G49" s="4"/>
    </row>
    <row r="50" spans="1:7" ht="14.25" customHeight="1">
      <c r="A50" s="163" t="s">
        <v>72</v>
      </c>
      <c r="B50" s="167" t="s">
        <v>19</v>
      </c>
      <c r="C50" s="456"/>
      <c r="D50" s="456"/>
      <c r="E50" s="4"/>
      <c r="F50" s="4"/>
      <c r="G50" s="4"/>
    </row>
    <row r="51" spans="1:7" ht="15" customHeight="1">
      <c r="A51" s="163" t="s">
        <v>73</v>
      </c>
      <c r="B51" s="164" t="s">
        <v>19</v>
      </c>
      <c r="C51" s="456"/>
      <c r="D51" s="456"/>
      <c r="E51" s="4"/>
      <c r="F51" s="4"/>
      <c r="G51" s="4"/>
    </row>
    <row r="52" spans="1:7" ht="15.75" customHeight="1">
      <c r="A52" s="163" t="s">
        <v>74</v>
      </c>
      <c r="B52" s="164" t="s">
        <v>19</v>
      </c>
      <c r="C52" s="456"/>
      <c r="D52" s="456"/>
      <c r="E52" s="4"/>
      <c r="F52" s="4"/>
      <c r="G52" s="4"/>
    </row>
    <row r="53" spans="1:7" ht="15.75" customHeight="1">
      <c r="A53" s="163" t="s">
        <v>75</v>
      </c>
      <c r="B53" s="164" t="s">
        <v>19</v>
      </c>
      <c r="C53" s="456"/>
      <c r="D53" s="456"/>
      <c r="E53" s="4"/>
      <c r="F53" s="4"/>
      <c r="G53" s="4"/>
    </row>
    <row r="54" spans="1:7" ht="18.75" customHeight="1">
      <c r="A54" s="163" t="s">
        <v>27</v>
      </c>
      <c r="B54" s="164" t="s">
        <v>19</v>
      </c>
      <c r="C54" s="456"/>
      <c r="D54" s="456"/>
      <c r="E54" s="5"/>
      <c r="F54" s="4"/>
      <c r="G54" s="4"/>
    </row>
    <row r="55" spans="1:7" ht="27.75" customHeight="1">
      <c r="A55" s="168" t="s">
        <v>28</v>
      </c>
      <c r="B55" s="167" t="s">
        <v>18</v>
      </c>
      <c r="C55" s="456"/>
      <c r="D55" s="456"/>
      <c r="E55" s="5"/>
      <c r="F55" s="4"/>
      <c r="G55" s="4"/>
    </row>
    <row r="56" spans="1:7" ht="12" customHeight="1">
      <c r="A56" s="457" t="s">
        <v>29</v>
      </c>
      <c r="B56" s="457"/>
      <c r="C56" s="457"/>
      <c r="D56" s="457"/>
      <c r="E56" s="446"/>
      <c r="F56" s="446"/>
      <c r="G56" s="446"/>
    </row>
    <row r="57" spans="1:7" ht="26.25" customHeight="1">
      <c r="A57" s="163" t="s">
        <v>30</v>
      </c>
      <c r="B57" s="167" t="s">
        <v>76</v>
      </c>
      <c r="C57" s="456">
        <v>1.54</v>
      </c>
      <c r="D57" s="458">
        <f>C57*8*D9</f>
        <v>11676.895999999999</v>
      </c>
      <c r="E57" s="446"/>
      <c r="F57" s="450"/>
      <c r="G57" s="450"/>
    </row>
    <row r="58" spans="1:7" ht="27" customHeight="1">
      <c r="A58" s="163" t="s">
        <v>77</v>
      </c>
      <c r="B58" s="167" t="s">
        <v>76</v>
      </c>
      <c r="C58" s="456"/>
      <c r="D58" s="458"/>
      <c r="E58" s="446"/>
      <c r="F58" s="450"/>
      <c r="G58" s="450"/>
    </row>
    <row r="59" spans="1:7" ht="28.5" customHeight="1">
      <c r="A59" s="163" t="s">
        <v>31</v>
      </c>
      <c r="B59" s="167" t="s">
        <v>67</v>
      </c>
      <c r="C59" s="456"/>
      <c r="D59" s="458"/>
      <c r="E59" s="446"/>
      <c r="F59" s="450"/>
      <c r="G59" s="450"/>
    </row>
    <row r="60" spans="1:7" ht="26.25" customHeight="1">
      <c r="A60" s="163" t="s">
        <v>78</v>
      </c>
      <c r="B60" s="167" t="s">
        <v>76</v>
      </c>
      <c r="C60" s="456"/>
      <c r="D60" s="458"/>
      <c r="E60" s="446"/>
      <c r="F60" s="450"/>
      <c r="G60" s="450"/>
    </row>
    <row r="61" spans="1:7" ht="27" customHeight="1">
      <c r="A61" s="168" t="s">
        <v>32</v>
      </c>
      <c r="B61" s="167" t="s">
        <v>18</v>
      </c>
      <c r="C61" s="456"/>
      <c r="D61" s="458"/>
      <c r="E61" s="446"/>
      <c r="F61" s="450"/>
      <c r="G61" s="450"/>
    </row>
    <row r="62" spans="1:7" ht="13.5" customHeight="1">
      <c r="A62" s="168" t="s">
        <v>33</v>
      </c>
      <c r="B62" s="164" t="s">
        <v>67</v>
      </c>
      <c r="C62" s="456"/>
      <c r="D62" s="458"/>
      <c r="E62" s="446"/>
      <c r="F62" s="450"/>
      <c r="G62" s="450"/>
    </row>
    <row r="63" spans="1:7" ht="15" customHeight="1">
      <c r="A63" s="459" t="s">
        <v>34</v>
      </c>
      <c r="B63" s="460"/>
      <c r="C63" s="460"/>
      <c r="D63" s="461"/>
      <c r="E63" s="446"/>
      <c r="F63" s="450"/>
      <c r="G63" s="450"/>
    </row>
    <row r="64" spans="1:7" ht="48.75" customHeight="1">
      <c r="A64" s="170" t="s">
        <v>80</v>
      </c>
      <c r="B64" s="386" t="s">
        <v>79</v>
      </c>
      <c r="C64" s="384">
        <v>2.41</v>
      </c>
      <c r="D64" s="384">
        <f>C64*8*D9</f>
        <v>18273.583999999999</v>
      </c>
      <c r="E64" s="446"/>
      <c r="F64" s="450"/>
      <c r="G64" s="450"/>
    </row>
    <row r="65" spans="1:7" ht="12.75" customHeight="1">
      <c r="A65" s="180" t="s">
        <v>35</v>
      </c>
      <c r="B65" s="385"/>
      <c r="C65" s="464">
        <v>2.14</v>
      </c>
      <c r="D65" s="467">
        <v>16226.16</v>
      </c>
      <c r="E65" s="446"/>
      <c r="F65" s="450"/>
      <c r="G65" s="450"/>
    </row>
    <row r="66" spans="1:7" ht="12.75" customHeight="1">
      <c r="A66" s="157" t="s">
        <v>83</v>
      </c>
      <c r="B66" s="385" t="s">
        <v>84</v>
      </c>
      <c r="C66" s="465"/>
      <c r="D66" s="468"/>
      <c r="E66" s="34"/>
      <c r="F66" s="35"/>
      <c r="G66" s="35"/>
    </row>
    <row r="67" spans="1:7" ht="12.75" customHeight="1">
      <c r="A67" s="157" t="s">
        <v>82</v>
      </c>
      <c r="B67" s="385" t="s">
        <v>84</v>
      </c>
      <c r="C67" s="466"/>
      <c r="D67" s="469"/>
      <c r="E67" s="34"/>
      <c r="F67" s="35"/>
      <c r="G67" s="35"/>
    </row>
    <row r="68" spans="1:7" ht="12.75" customHeight="1">
      <c r="A68" s="157" t="s">
        <v>81</v>
      </c>
      <c r="B68" s="385" t="s">
        <v>84</v>
      </c>
      <c r="C68" s="180"/>
      <c r="D68" s="180"/>
      <c r="E68" s="34"/>
      <c r="F68" s="35"/>
      <c r="G68" s="35"/>
    </row>
    <row r="69" spans="1:7" ht="63" customHeight="1">
      <c r="A69" s="157" t="s">
        <v>170</v>
      </c>
      <c r="B69" s="164"/>
      <c r="C69" s="384">
        <v>4.22</v>
      </c>
      <c r="D69" s="384">
        <v>39601.589999999997</v>
      </c>
      <c r="E69" s="446"/>
      <c r="F69" s="450"/>
      <c r="G69" s="450"/>
    </row>
    <row r="70" spans="1:7" ht="14.25" customHeight="1">
      <c r="A70" s="8" t="s">
        <v>113</v>
      </c>
      <c r="B70" s="25"/>
      <c r="C70" s="60"/>
      <c r="D70" s="101">
        <f>-(47.7*8*17.22)</f>
        <v>-6571.152</v>
      </c>
      <c r="E70" s="58"/>
      <c r="F70" s="59"/>
      <c r="G70" s="59"/>
    </row>
    <row r="71" spans="1:7" ht="12" customHeight="1">
      <c r="A71" s="12" t="s">
        <v>36</v>
      </c>
      <c r="B71" s="25"/>
      <c r="C71" s="101">
        <f>SUM(C14,C15,C17,C18,C21,C28,C32,C39,C43,C57,C64,C65,C69)</f>
        <v>19.36</v>
      </c>
      <c r="D71" s="101">
        <f>SUM(D57,D43,D64,D65,D69,D39,D32,D28,D21,D15,D14,D17,D18,D70)</f>
        <v>149154.75</v>
      </c>
      <c r="E71" s="446"/>
      <c r="F71" s="450"/>
      <c r="G71" s="450"/>
    </row>
    <row r="72" spans="1:7">
      <c r="A72" s="6"/>
      <c r="B72" s="6"/>
      <c r="C72" s="6"/>
      <c r="D72" s="6"/>
      <c r="E72" s="6"/>
      <c r="F72" s="6"/>
      <c r="G72" s="6"/>
    </row>
    <row r="73" spans="1:7">
      <c r="A73" s="17"/>
      <c r="B73" s="18"/>
      <c r="C73" s="19"/>
      <c r="D73" s="19"/>
      <c r="E73" s="20"/>
      <c r="F73" s="20"/>
      <c r="G73" s="18"/>
    </row>
    <row r="74" spans="1:7" ht="17.25" customHeight="1">
      <c r="A74" s="17"/>
      <c r="B74" s="18"/>
      <c r="C74" s="462"/>
      <c r="D74" s="462"/>
      <c r="E74" s="462"/>
      <c r="F74" s="462"/>
      <c r="G74" s="18"/>
    </row>
    <row r="75" spans="1:7" ht="17.25" customHeight="1">
      <c r="A75" s="17"/>
      <c r="B75" s="18"/>
      <c r="C75" s="463"/>
      <c r="D75" s="463"/>
      <c r="E75" s="463"/>
      <c r="F75" s="463"/>
      <c r="G75" s="18"/>
    </row>
    <row r="76" spans="1:7" ht="17.25" customHeight="1">
      <c r="A76" s="21"/>
      <c r="B76" s="14"/>
      <c r="C76" s="15"/>
      <c r="D76" s="15"/>
      <c r="E76" s="15"/>
      <c r="F76" s="22"/>
      <c r="G76" s="16"/>
    </row>
    <row r="77" spans="1:7" ht="17.25" customHeight="1">
      <c r="A77" s="21"/>
      <c r="B77" s="14"/>
      <c r="C77" s="15"/>
      <c r="D77" s="15"/>
      <c r="E77" s="15"/>
      <c r="F77" s="15"/>
      <c r="G77" s="16"/>
    </row>
    <row r="78" spans="1:7" ht="17.25" customHeight="1">
      <c r="A78" s="21"/>
      <c r="B78" s="14"/>
      <c r="C78" s="15"/>
      <c r="D78" s="15"/>
      <c r="E78" s="15"/>
      <c r="F78" s="15"/>
      <c r="G78" s="16"/>
    </row>
    <row r="79" spans="1:7">
      <c r="A79" s="21"/>
      <c r="B79" s="14"/>
      <c r="C79" s="15"/>
      <c r="D79" s="15"/>
      <c r="E79" s="15"/>
      <c r="F79" s="15"/>
      <c r="G79" s="16"/>
    </row>
    <row r="80" spans="1:7">
      <c r="A80" s="21"/>
      <c r="B80" s="14"/>
      <c r="C80" s="15"/>
      <c r="D80" s="15"/>
      <c r="E80" s="15"/>
      <c r="F80" s="15"/>
      <c r="G80" s="16"/>
    </row>
    <row r="81" spans="1:7">
      <c r="A81" s="21"/>
      <c r="B81" s="14"/>
      <c r="C81" s="15"/>
      <c r="D81" s="15"/>
      <c r="E81" s="15"/>
      <c r="F81" s="15"/>
      <c r="G81" s="16"/>
    </row>
    <row r="82" spans="1:7">
      <c r="A82" s="21"/>
      <c r="B82" s="14"/>
      <c r="C82" s="15"/>
      <c r="D82" s="15"/>
      <c r="E82" s="15"/>
      <c r="F82" s="15"/>
      <c r="G82" s="16"/>
    </row>
    <row r="83" spans="1:7">
      <c r="A83" s="21"/>
      <c r="B83" s="14"/>
      <c r="C83" s="15"/>
      <c r="D83" s="15"/>
      <c r="E83" s="15"/>
      <c r="F83" s="15"/>
      <c r="G83" s="16"/>
    </row>
    <row r="84" spans="1:7">
      <c r="A84" s="13"/>
      <c r="B84" s="14"/>
      <c r="C84" s="15"/>
      <c r="D84" s="15"/>
      <c r="E84" s="15"/>
      <c r="F84" s="15"/>
      <c r="G84" s="16"/>
    </row>
  </sheetData>
  <mergeCells count="75">
    <mergeCell ref="A63:D63"/>
    <mergeCell ref="E63:G63"/>
    <mergeCell ref="E64:G64"/>
    <mergeCell ref="E65:G65"/>
    <mergeCell ref="C74:C75"/>
    <mergeCell ref="D74:D75"/>
    <mergeCell ref="E74:E75"/>
    <mergeCell ref="F74:F75"/>
    <mergeCell ref="E71:G71"/>
    <mergeCell ref="E69:G69"/>
    <mergeCell ref="C65:C67"/>
    <mergeCell ref="D65:D67"/>
    <mergeCell ref="A56:D56"/>
    <mergeCell ref="E56:G56"/>
    <mergeCell ref="C57:C62"/>
    <mergeCell ref="D57:D62"/>
    <mergeCell ref="E57:G57"/>
    <mergeCell ref="E58:G58"/>
    <mergeCell ref="E62:G62"/>
    <mergeCell ref="E59:G59"/>
    <mergeCell ref="E61:G61"/>
    <mergeCell ref="E60:G60"/>
    <mergeCell ref="A42:D42"/>
    <mergeCell ref="E42:G42"/>
    <mergeCell ref="C43:C55"/>
    <mergeCell ref="D43:D55"/>
    <mergeCell ref="E43:G43"/>
    <mergeCell ref="E48:G48"/>
    <mergeCell ref="E44:G44"/>
    <mergeCell ref="E45:G45"/>
    <mergeCell ref="E46:G46"/>
    <mergeCell ref="E47:G47"/>
    <mergeCell ref="A38:D38"/>
    <mergeCell ref="E38:G38"/>
    <mergeCell ref="C39:C41"/>
    <mergeCell ref="D39:D41"/>
    <mergeCell ref="E39:G39"/>
    <mergeCell ref="E40:G40"/>
    <mergeCell ref="E41:G41"/>
    <mergeCell ref="E34:G34"/>
    <mergeCell ref="E35:G35"/>
    <mergeCell ref="E36:G36"/>
    <mergeCell ref="A30:D30"/>
    <mergeCell ref="E30:G30"/>
    <mergeCell ref="A31:D31"/>
    <mergeCell ref="E31:G31"/>
    <mergeCell ref="C32:C37"/>
    <mergeCell ref="D32:D37"/>
    <mergeCell ref="E32:G32"/>
    <mergeCell ref="E33:G33"/>
    <mergeCell ref="E37:G37"/>
    <mergeCell ref="C28:C29"/>
    <mergeCell ref="D28:D29"/>
    <mergeCell ref="E28:G28"/>
    <mergeCell ref="E29:G29"/>
    <mergeCell ref="E24:G24"/>
    <mergeCell ref="E26:G26"/>
    <mergeCell ref="A27:D27"/>
    <mergeCell ref="E27:G27"/>
    <mergeCell ref="C21:C26"/>
    <mergeCell ref="D21:D26"/>
    <mergeCell ref="E21:G21"/>
    <mergeCell ref="E22:G22"/>
    <mergeCell ref="E23:G23"/>
    <mergeCell ref="E18:G18"/>
    <mergeCell ref="A19:D19"/>
    <mergeCell ref="E19:G19"/>
    <mergeCell ref="E17:G17"/>
    <mergeCell ref="E15:G15"/>
    <mergeCell ref="E16:G16"/>
    <mergeCell ref="A1:C1"/>
    <mergeCell ref="E12:G12"/>
    <mergeCell ref="A13:D13"/>
    <mergeCell ref="E13:G13"/>
    <mergeCell ref="E14:G14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5"/>
  <sheetViews>
    <sheetView workbookViewId="0">
      <selection activeCell="C14" sqref="C14"/>
    </sheetView>
  </sheetViews>
  <sheetFormatPr defaultRowHeight="15"/>
  <cols>
    <col min="1" max="1" width="53.42578125" customWidth="1"/>
    <col min="2" max="2" width="13.85546875" customWidth="1"/>
    <col min="3" max="3" width="8.85546875" customWidth="1"/>
    <col min="4" max="4" width="10.5703125" customWidth="1"/>
    <col min="5" max="5" width="10.140625" customWidth="1"/>
  </cols>
  <sheetData>
    <row r="1" spans="1:4" ht="30" customHeight="1">
      <c r="A1" s="443" t="s">
        <v>0</v>
      </c>
      <c r="B1" s="444"/>
      <c r="C1" s="445"/>
      <c r="D1" s="2"/>
    </row>
    <row r="2" spans="1:4">
      <c r="A2" s="1" t="s">
        <v>91</v>
      </c>
      <c r="B2" s="2"/>
      <c r="C2" s="2"/>
      <c r="D2" s="2"/>
    </row>
    <row r="3" spans="1:4">
      <c r="A3" s="1" t="s">
        <v>90</v>
      </c>
      <c r="B3" s="2"/>
      <c r="C3" s="2"/>
      <c r="D3" s="2"/>
    </row>
    <row r="4" spans="1:4">
      <c r="A4" s="3"/>
      <c r="B4" s="2"/>
      <c r="C4" s="2"/>
      <c r="D4" s="2"/>
    </row>
    <row r="5" spans="1:4">
      <c r="A5" s="26"/>
      <c r="B5" s="2"/>
      <c r="C5" s="26" t="s">
        <v>37</v>
      </c>
      <c r="D5" s="397">
        <v>1979</v>
      </c>
    </row>
    <row r="6" spans="1:4">
      <c r="A6" s="26"/>
      <c r="B6" s="2"/>
      <c r="C6" s="26" t="s">
        <v>38</v>
      </c>
      <c r="D6" s="397">
        <v>2</v>
      </c>
    </row>
    <row r="7" spans="1:4">
      <c r="A7" s="398"/>
      <c r="B7" s="332"/>
      <c r="C7" s="398" t="s">
        <v>39</v>
      </c>
      <c r="D7" s="399">
        <v>3</v>
      </c>
    </row>
    <row r="8" spans="1:4">
      <c r="A8" s="398"/>
      <c r="B8" s="332"/>
      <c r="C8" s="398" t="s">
        <v>40</v>
      </c>
      <c r="D8" s="399">
        <v>18</v>
      </c>
    </row>
    <row r="9" spans="1:4">
      <c r="A9" s="398"/>
      <c r="B9" s="332"/>
      <c r="C9" s="398" t="s">
        <v>349</v>
      </c>
      <c r="D9" s="399">
        <v>965.9</v>
      </c>
    </row>
    <row r="10" spans="1:4">
      <c r="A10" s="398"/>
      <c r="B10" s="332"/>
      <c r="C10" s="398" t="s">
        <v>325</v>
      </c>
      <c r="D10" s="399">
        <v>71.400000000000006</v>
      </c>
    </row>
    <row r="11" spans="1:4">
      <c r="A11" s="398"/>
      <c r="B11" s="332"/>
      <c r="C11" s="398" t="s">
        <v>351</v>
      </c>
      <c r="D11" s="399"/>
    </row>
    <row r="12" spans="1:4" ht="48">
      <c r="A12" s="391" t="s">
        <v>1</v>
      </c>
      <c r="B12" s="391" t="s">
        <v>2</v>
      </c>
      <c r="C12" s="391" t="s">
        <v>3</v>
      </c>
      <c r="D12" s="391" t="s">
        <v>4</v>
      </c>
    </row>
    <row r="13" spans="1:4">
      <c r="A13" s="459" t="s">
        <v>5</v>
      </c>
      <c r="B13" s="460"/>
      <c r="C13" s="460"/>
      <c r="D13" s="461"/>
    </row>
    <row r="14" spans="1:4" ht="153" customHeight="1">
      <c r="A14" s="157" t="s">
        <v>6</v>
      </c>
      <c r="B14" s="158" t="s">
        <v>7</v>
      </c>
      <c r="C14" s="400">
        <v>0.13</v>
      </c>
      <c r="D14" s="401">
        <f>C14*D9*8</f>
        <v>1004.5360000000001</v>
      </c>
    </row>
    <row r="15" spans="1:4" ht="120" customHeight="1">
      <c r="A15" s="157" t="s">
        <v>52</v>
      </c>
      <c r="B15" s="158" t="s">
        <v>8</v>
      </c>
      <c r="C15" s="99">
        <v>1.05</v>
      </c>
      <c r="D15" s="401">
        <f>C15*D9*8</f>
        <v>8113.56</v>
      </c>
    </row>
    <row r="16" spans="1:4">
      <c r="A16" s="157" t="s">
        <v>9</v>
      </c>
      <c r="B16" s="158"/>
      <c r="C16" s="99"/>
      <c r="D16" s="99"/>
    </row>
    <row r="17" spans="1:4">
      <c r="A17" s="157" t="s">
        <v>93</v>
      </c>
      <c r="B17" s="158" t="s">
        <v>138</v>
      </c>
      <c r="C17" s="99">
        <v>1.29</v>
      </c>
      <c r="D17" s="99">
        <f>C17*8*D9</f>
        <v>9968.0879999999997</v>
      </c>
    </row>
    <row r="18" spans="1:4">
      <c r="A18" s="157" t="s">
        <v>94</v>
      </c>
      <c r="B18" s="158" t="s">
        <v>138</v>
      </c>
      <c r="C18" s="99">
        <v>0.2</v>
      </c>
      <c r="D18" s="99">
        <f>C18*8*D9</f>
        <v>1545.44</v>
      </c>
    </row>
    <row r="19" spans="1:4">
      <c r="A19" s="157" t="s">
        <v>95</v>
      </c>
      <c r="B19" s="158" t="s">
        <v>138</v>
      </c>
      <c r="C19" s="99">
        <v>0.26</v>
      </c>
      <c r="D19" s="99">
        <f>C19*8*D9</f>
        <v>2009.0720000000001</v>
      </c>
    </row>
    <row r="20" spans="1:4">
      <c r="A20" s="157" t="s">
        <v>96</v>
      </c>
      <c r="B20" s="158" t="s">
        <v>67</v>
      </c>
      <c r="C20" s="99">
        <v>0.05</v>
      </c>
      <c r="D20" s="99">
        <f>C20*8*D9</f>
        <v>386.36</v>
      </c>
    </row>
    <row r="21" spans="1:4">
      <c r="A21" s="157" t="s">
        <v>97</v>
      </c>
      <c r="B21" s="158" t="s">
        <v>136</v>
      </c>
      <c r="C21" s="99">
        <v>0.1</v>
      </c>
      <c r="D21" s="99">
        <f>C21*8*D9</f>
        <v>772.72</v>
      </c>
    </row>
    <row r="22" spans="1:4">
      <c r="A22" s="157" t="s">
        <v>98</v>
      </c>
      <c r="B22" s="158" t="s">
        <v>136</v>
      </c>
      <c r="C22" s="99">
        <v>0.84</v>
      </c>
      <c r="D22" s="99">
        <f>C22*8*D9</f>
        <v>6490.848</v>
      </c>
    </row>
    <row r="23" spans="1:4">
      <c r="A23" s="470" t="s">
        <v>10</v>
      </c>
      <c r="B23" s="471"/>
      <c r="C23" s="471"/>
      <c r="D23" s="472"/>
    </row>
    <row r="24" spans="1:4">
      <c r="A24" s="402" t="s">
        <v>48</v>
      </c>
      <c r="B24" s="388"/>
      <c r="C24" s="388"/>
      <c r="D24" s="388"/>
    </row>
    <row r="25" spans="1:4" ht="24" customHeight="1">
      <c r="A25" s="159" t="s">
        <v>11</v>
      </c>
      <c r="B25" s="158" t="s">
        <v>46</v>
      </c>
      <c r="C25" s="456">
        <v>2.16</v>
      </c>
      <c r="D25" s="456">
        <f>C25*8*D9</f>
        <v>16690.752</v>
      </c>
    </row>
    <row r="26" spans="1:4" ht="26.25" customHeight="1">
      <c r="A26" s="159" t="s">
        <v>12</v>
      </c>
      <c r="B26" s="158" t="s">
        <v>46</v>
      </c>
      <c r="C26" s="456"/>
      <c r="D26" s="456"/>
    </row>
    <row r="27" spans="1:4" ht="24.75" customHeight="1">
      <c r="A27" s="159" t="s">
        <v>13</v>
      </c>
      <c r="B27" s="158" t="s">
        <v>46</v>
      </c>
      <c r="C27" s="456"/>
      <c r="D27" s="456"/>
    </row>
    <row r="28" spans="1:4" ht="23.25" customHeight="1">
      <c r="A28" s="157" t="s">
        <v>51</v>
      </c>
      <c r="B28" s="158" t="s">
        <v>47</v>
      </c>
      <c r="C28" s="456"/>
      <c r="D28" s="456"/>
    </row>
    <row r="29" spans="1:4" ht="11.25" customHeight="1">
      <c r="A29" s="402" t="s">
        <v>49</v>
      </c>
      <c r="B29" s="158"/>
      <c r="C29" s="456"/>
      <c r="D29" s="456"/>
    </row>
    <row r="30" spans="1:4" ht="40.5" customHeight="1">
      <c r="A30" s="157" t="s">
        <v>50</v>
      </c>
      <c r="B30" s="158" t="s">
        <v>54</v>
      </c>
      <c r="C30" s="456"/>
      <c r="D30" s="456"/>
    </row>
    <row r="31" spans="1:4">
      <c r="A31" s="459" t="s">
        <v>55</v>
      </c>
      <c r="B31" s="460"/>
      <c r="C31" s="460"/>
      <c r="D31" s="461"/>
    </row>
    <row r="32" spans="1:4" ht="24.75" customHeight="1">
      <c r="A32" s="159" t="s">
        <v>14</v>
      </c>
      <c r="B32" s="394" t="s">
        <v>56</v>
      </c>
      <c r="C32" s="456">
        <v>0.19</v>
      </c>
      <c r="D32" s="456">
        <f>C32*8*D9</f>
        <v>1468.1679999999999</v>
      </c>
    </row>
    <row r="33" spans="1:8" ht="27" customHeight="1">
      <c r="A33" s="157" t="s">
        <v>15</v>
      </c>
      <c r="B33" s="394" t="s">
        <v>57</v>
      </c>
      <c r="C33" s="456"/>
      <c r="D33" s="456"/>
    </row>
    <row r="34" spans="1:8">
      <c r="A34" s="459" t="s">
        <v>16</v>
      </c>
      <c r="B34" s="460"/>
      <c r="C34" s="460"/>
      <c r="D34" s="461"/>
    </row>
    <row r="35" spans="1:8">
      <c r="A35" s="457" t="s">
        <v>17</v>
      </c>
      <c r="B35" s="457"/>
      <c r="C35" s="457"/>
      <c r="D35" s="457"/>
    </row>
    <row r="36" spans="1:8" ht="35.25" customHeight="1">
      <c r="A36" s="162" t="s">
        <v>58</v>
      </c>
      <c r="B36" s="158" t="s">
        <v>8</v>
      </c>
      <c r="C36" s="456">
        <v>0.54</v>
      </c>
      <c r="D36" s="458">
        <f>C36*8*D9</f>
        <v>4172.6880000000001</v>
      </c>
    </row>
    <row r="37" spans="1:8" ht="15" customHeight="1">
      <c r="A37" s="163" t="s">
        <v>59</v>
      </c>
      <c r="B37" s="164" t="s">
        <v>60</v>
      </c>
      <c r="C37" s="456"/>
      <c r="D37" s="458"/>
    </row>
    <row r="38" spans="1:8" ht="16.5" customHeight="1">
      <c r="A38" s="163" t="s">
        <v>61</v>
      </c>
      <c r="B38" s="164" t="s">
        <v>60</v>
      </c>
      <c r="C38" s="456"/>
      <c r="D38" s="458"/>
    </row>
    <row r="39" spans="1:8" ht="39.75" customHeight="1">
      <c r="A39" s="165" t="s">
        <v>62</v>
      </c>
      <c r="B39" s="158" t="s">
        <v>8</v>
      </c>
      <c r="C39" s="456"/>
      <c r="D39" s="458"/>
      <c r="H39" t="s">
        <v>394</v>
      </c>
    </row>
    <row r="40" spans="1:8" ht="13.5" customHeight="1">
      <c r="A40" s="163" t="s">
        <v>63</v>
      </c>
      <c r="B40" s="164" t="s">
        <v>60</v>
      </c>
      <c r="C40" s="456"/>
      <c r="D40" s="458"/>
    </row>
    <row r="41" spans="1:8" ht="37.5" customHeight="1">
      <c r="A41" s="166" t="s">
        <v>20</v>
      </c>
      <c r="B41" s="158" t="s">
        <v>8</v>
      </c>
      <c r="C41" s="456"/>
      <c r="D41" s="458"/>
    </row>
    <row r="42" spans="1:8">
      <c r="A42" s="457" t="s">
        <v>21</v>
      </c>
      <c r="B42" s="457"/>
      <c r="C42" s="457"/>
      <c r="D42" s="457"/>
    </row>
    <row r="43" spans="1:8" ht="38.25" customHeight="1">
      <c r="A43" s="165" t="s">
        <v>22</v>
      </c>
      <c r="B43" s="158" t="s">
        <v>8</v>
      </c>
      <c r="C43" s="456">
        <v>0.62</v>
      </c>
      <c r="D43" s="458">
        <f>C43*8*D9</f>
        <v>4790.8639999999996</v>
      </c>
    </row>
    <row r="44" spans="1:8" ht="36.75">
      <c r="A44" s="165" t="s">
        <v>23</v>
      </c>
      <c r="B44" s="158" t="s">
        <v>8</v>
      </c>
      <c r="C44" s="456"/>
      <c r="D44" s="458"/>
    </row>
    <row r="45" spans="1:8" ht="45" customHeight="1">
      <c r="A45" s="168" t="s">
        <v>64</v>
      </c>
      <c r="B45" s="158" t="s">
        <v>8</v>
      </c>
      <c r="C45" s="456"/>
      <c r="D45" s="458"/>
    </row>
    <row r="46" spans="1:8">
      <c r="A46" s="457" t="s">
        <v>24</v>
      </c>
      <c r="B46" s="457"/>
      <c r="C46" s="457"/>
      <c r="D46" s="457"/>
    </row>
    <row r="47" spans="1:8" ht="24.75" customHeight="1">
      <c r="A47" s="165" t="s">
        <v>65</v>
      </c>
      <c r="B47" s="167" t="s">
        <v>57</v>
      </c>
      <c r="C47" s="456">
        <v>1.62</v>
      </c>
      <c r="D47" s="458">
        <v>12497.36</v>
      </c>
    </row>
    <row r="48" spans="1:8" ht="16.5" customHeight="1">
      <c r="A48" s="165" t="s">
        <v>66</v>
      </c>
      <c r="B48" s="167" t="s">
        <v>67</v>
      </c>
      <c r="C48" s="456"/>
      <c r="D48" s="458"/>
    </row>
    <row r="49" spans="1:11" ht="16.5" customHeight="1">
      <c r="A49" s="165" t="s">
        <v>68</v>
      </c>
      <c r="B49" s="167" t="s">
        <v>67</v>
      </c>
      <c r="C49" s="456"/>
      <c r="D49" s="458"/>
    </row>
    <row r="50" spans="1:11" ht="36.75" customHeight="1">
      <c r="A50" s="165" t="s">
        <v>25</v>
      </c>
      <c r="B50" s="167" t="s">
        <v>69</v>
      </c>
      <c r="C50" s="456"/>
      <c r="D50" s="458"/>
    </row>
    <row r="51" spans="1:11" ht="38.25" customHeight="1">
      <c r="A51" s="163" t="s">
        <v>26</v>
      </c>
      <c r="B51" s="167" t="s">
        <v>69</v>
      </c>
      <c r="C51" s="456"/>
      <c r="D51" s="458"/>
    </row>
    <row r="52" spans="1:11" ht="16.5" customHeight="1">
      <c r="A52" s="388" t="s">
        <v>70</v>
      </c>
      <c r="B52" s="157"/>
      <c r="C52" s="456"/>
      <c r="D52" s="458"/>
    </row>
    <row r="53" spans="1:11" ht="38.25" customHeight="1">
      <c r="A53" s="163" t="s">
        <v>71</v>
      </c>
      <c r="B53" s="167" t="s">
        <v>18</v>
      </c>
      <c r="C53" s="456"/>
      <c r="D53" s="458"/>
    </row>
    <row r="54" spans="1:11" ht="21" customHeight="1">
      <c r="A54" s="163" t="s">
        <v>72</v>
      </c>
      <c r="B54" s="167" t="s">
        <v>19</v>
      </c>
      <c r="C54" s="456"/>
      <c r="D54" s="458"/>
    </row>
    <row r="55" spans="1:11" ht="17.25" customHeight="1">
      <c r="A55" s="163" t="s">
        <v>73</v>
      </c>
      <c r="B55" s="164" t="s">
        <v>19</v>
      </c>
      <c r="C55" s="456"/>
      <c r="D55" s="458"/>
    </row>
    <row r="56" spans="1:11" ht="12.75" customHeight="1">
      <c r="A56" s="163" t="s">
        <v>74</v>
      </c>
      <c r="B56" s="164" t="s">
        <v>19</v>
      </c>
      <c r="C56" s="456"/>
      <c r="D56" s="458"/>
    </row>
    <row r="57" spans="1:11" ht="11.25" customHeight="1">
      <c r="A57" s="163" t="s">
        <v>75</v>
      </c>
      <c r="B57" s="164" t="s">
        <v>19</v>
      </c>
      <c r="C57" s="456"/>
      <c r="D57" s="458"/>
    </row>
    <row r="58" spans="1:11" ht="15" customHeight="1">
      <c r="A58" s="163" t="s">
        <v>27</v>
      </c>
      <c r="B58" s="164" t="s">
        <v>19</v>
      </c>
      <c r="C58" s="456"/>
      <c r="D58" s="458"/>
    </row>
    <row r="59" spans="1:11" ht="39" customHeight="1">
      <c r="A59" s="168" t="s">
        <v>28</v>
      </c>
      <c r="B59" s="167" t="s">
        <v>18</v>
      </c>
      <c r="C59" s="456"/>
      <c r="D59" s="458"/>
      <c r="K59" t="s">
        <v>92</v>
      </c>
    </row>
    <row r="60" spans="1:11">
      <c r="A60" s="457" t="s">
        <v>29</v>
      </c>
      <c r="B60" s="457"/>
      <c r="C60" s="457"/>
      <c r="D60" s="457"/>
    </row>
    <row r="61" spans="1:11" ht="26.25" customHeight="1">
      <c r="A61" s="163" t="s">
        <v>30</v>
      </c>
      <c r="B61" s="167" t="s">
        <v>76</v>
      </c>
      <c r="C61" s="456">
        <v>1.54</v>
      </c>
      <c r="D61" s="458">
        <f>C61*8*D9</f>
        <v>11899.888000000001</v>
      </c>
    </row>
    <row r="62" spans="1:11" ht="30" customHeight="1">
      <c r="A62" s="163" t="s">
        <v>77</v>
      </c>
      <c r="B62" s="167" t="s">
        <v>76</v>
      </c>
      <c r="C62" s="456"/>
      <c r="D62" s="458"/>
    </row>
    <row r="63" spans="1:11" ht="25.5" customHeight="1">
      <c r="A63" s="163" t="s">
        <v>31</v>
      </c>
      <c r="B63" s="167" t="s">
        <v>67</v>
      </c>
      <c r="C63" s="456"/>
      <c r="D63" s="458"/>
    </row>
    <row r="64" spans="1:11" ht="25.5" customHeight="1">
      <c r="A64" s="163" t="s">
        <v>78</v>
      </c>
      <c r="B64" s="167" t="s">
        <v>76</v>
      </c>
      <c r="C64" s="456"/>
      <c r="D64" s="458"/>
    </row>
    <row r="65" spans="1:7" ht="28.5" customHeight="1">
      <c r="A65" s="168" t="s">
        <v>32</v>
      </c>
      <c r="B65" s="167" t="s">
        <v>18</v>
      </c>
      <c r="C65" s="456"/>
      <c r="D65" s="458"/>
    </row>
    <row r="66" spans="1:7" ht="15" customHeight="1">
      <c r="A66" s="168" t="s">
        <v>33</v>
      </c>
      <c r="B66" s="164" t="s">
        <v>67</v>
      </c>
      <c r="C66" s="456"/>
      <c r="D66" s="458"/>
    </row>
    <row r="67" spans="1:7">
      <c r="A67" s="459" t="s">
        <v>34</v>
      </c>
      <c r="B67" s="460"/>
      <c r="C67" s="460"/>
      <c r="D67" s="461"/>
    </row>
    <row r="68" spans="1:7" ht="51" customHeight="1">
      <c r="A68" s="170" t="s">
        <v>80</v>
      </c>
      <c r="B68" s="389" t="s">
        <v>79</v>
      </c>
      <c r="C68" s="389">
        <v>2.41</v>
      </c>
      <c r="D68" s="395">
        <f>C68*8*D9</f>
        <v>18622.552</v>
      </c>
    </row>
    <row r="69" spans="1:7" ht="12.75" customHeight="1">
      <c r="A69" s="390" t="s">
        <v>35</v>
      </c>
      <c r="B69" s="392"/>
      <c r="C69" s="464">
        <v>2.14</v>
      </c>
      <c r="D69" s="473">
        <v>16543.23</v>
      </c>
    </row>
    <row r="70" spans="1:7" ht="12.75" customHeight="1">
      <c r="A70" s="157" t="s">
        <v>83</v>
      </c>
      <c r="B70" s="392" t="s">
        <v>84</v>
      </c>
      <c r="C70" s="465"/>
      <c r="D70" s="474"/>
    </row>
    <row r="71" spans="1:7" ht="13.5" customHeight="1">
      <c r="A71" s="157" t="s">
        <v>82</v>
      </c>
      <c r="B71" s="392" t="s">
        <v>84</v>
      </c>
      <c r="C71" s="465"/>
      <c r="D71" s="474"/>
    </row>
    <row r="72" spans="1:7" ht="14.25" customHeight="1">
      <c r="A72" s="157" t="s">
        <v>81</v>
      </c>
      <c r="B72" s="392" t="s">
        <v>84</v>
      </c>
      <c r="C72" s="73"/>
      <c r="D72" s="73"/>
    </row>
    <row r="73" spans="1:7" ht="60" customHeight="1">
      <c r="A73" s="157" t="s">
        <v>170</v>
      </c>
      <c r="B73" s="164"/>
      <c r="C73" s="393">
        <v>4.22</v>
      </c>
      <c r="D73" s="396">
        <v>32605.16</v>
      </c>
      <c r="E73" s="52"/>
      <c r="F73" s="52"/>
      <c r="G73" s="52"/>
    </row>
    <row r="74" spans="1:7">
      <c r="A74" s="388" t="s">
        <v>36</v>
      </c>
      <c r="B74" s="164"/>
      <c r="C74" s="394">
        <f>SUM(C14,C15,C17,C18,C19,C20,C21,C22,C25,C32,C36,C43,C47,C61,C68,C69,C73)</f>
        <v>19.36</v>
      </c>
      <c r="D74" s="121">
        <f>SUM(D61,D47,D68,D69,D73,D43,D36,D32,D25,D15,D14,D17,D18,D19,D20,D21,D22)</f>
        <v>149581.28599999999</v>
      </c>
      <c r="E74" s="52"/>
      <c r="F74" s="238"/>
      <c r="G74" s="52"/>
    </row>
    <row r="75" spans="1:7">
      <c r="E75" s="52"/>
      <c r="F75" s="53"/>
      <c r="G75" s="52"/>
    </row>
  </sheetData>
  <mergeCells count="24">
    <mergeCell ref="A60:D60"/>
    <mergeCell ref="C61:C66"/>
    <mergeCell ref="D61:D66"/>
    <mergeCell ref="A67:D67"/>
    <mergeCell ref="C69:C71"/>
    <mergeCell ref="D69:D71"/>
    <mergeCell ref="A42:D42"/>
    <mergeCell ref="C43:C45"/>
    <mergeCell ref="D43:D45"/>
    <mergeCell ref="A46:D46"/>
    <mergeCell ref="C47:C59"/>
    <mergeCell ref="D47:D59"/>
    <mergeCell ref="C32:C33"/>
    <mergeCell ref="D32:D33"/>
    <mergeCell ref="A34:D34"/>
    <mergeCell ref="A35:D35"/>
    <mergeCell ref="C36:C41"/>
    <mergeCell ref="D36:D41"/>
    <mergeCell ref="A31:D31"/>
    <mergeCell ref="A1:C1"/>
    <mergeCell ref="A13:D13"/>
    <mergeCell ref="A23:D23"/>
    <mergeCell ref="C25:C30"/>
    <mergeCell ref="D25:D3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3"/>
  <sheetViews>
    <sheetView topLeftCell="A58" workbookViewId="0">
      <selection sqref="A1:E72"/>
    </sheetView>
  </sheetViews>
  <sheetFormatPr defaultRowHeight="15"/>
  <cols>
    <col min="1" max="1" width="46.7109375" customWidth="1"/>
  </cols>
  <sheetData>
    <row r="1" spans="1:4" ht="29.25" customHeight="1">
      <c r="A1" s="443" t="s">
        <v>0</v>
      </c>
      <c r="B1" s="444"/>
      <c r="C1" s="445"/>
      <c r="D1" s="2"/>
    </row>
    <row r="2" spans="1:4">
      <c r="A2" s="1" t="s">
        <v>99</v>
      </c>
      <c r="B2" s="2"/>
      <c r="C2" s="2"/>
      <c r="D2" s="2"/>
    </row>
    <row r="3" spans="1:4">
      <c r="A3" s="1" t="s">
        <v>90</v>
      </c>
      <c r="B3" s="2"/>
      <c r="C3" s="2"/>
      <c r="D3" s="2"/>
    </row>
    <row r="4" spans="1:4">
      <c r="A4" s="3"/>
      <c r="B4" s="2"/>
      <c r="C4" s="2"/>
      <c r="D4" s="2"/>
    </row>
    <row r="5" spans="1:4">
      <c r="A5" s="26"/>
      <c r="B5" s="2"/>
      <c r="C5" s="26" t="s">
        <v>37</v>
      </c>
      <c r="D5" s="2">
        <v>1978</v>
      </c>
    </row>
    <row r="6" spans="1:4">
      <c r="A6" s="26"/>
      <c r="B6" s="2"/>
      <c r="C6" s="26" t="s">
        <v>38</v>
      </c>
      <c r="D6" s="2">
        <v>3</v>
      </c>
    </row>
    <row r="7" spans="1:4">
      <c r="A7" s="26"/>
      <c r="B7" s="2"/>
      <c r="C7" s="26" t="s">
        <v>39</v>
      </c>
      <c r="D7" s="2">
        <v>3</v>
      </c>
    </row>
    <row r="8" spans="1:4">
      <c r="A8" s="26"/>
      <c r="B8" s="2"/>
      <c r="C8" s="26" t="s">
        <v>40</v>
      </c>
      <c r="D8" s="2">
        <v>27</v>
      </c>
    </row>
    <row r="9" spans="1:4">
      <c r="A9" s="26"/>
      <c r="B9" s="2"/>
      <c r="C9" s="26" t="s">
        <v>349</v>
      </c>
      <c r="D9" s="2">
        <v>1295.2</v>
      </c>
    </row>
    <row r="10" spans="1:4">
      <c r="A10" s="26"/>
      <c r="B10" s="2"/>
      <c r="C10" s="26" t="s">
        <v>396</v>
      </c>
      <c r="D10" s="2">
        <v>128.80000000000001</v>
      </c>
    </row>
    <row r="11" spans="1:4">
      <c r="A11" s="26"/>
      <c r="B11" s="2"/>
      <c r="C11" s="26" t="s">
        <v>326</v>
      </c>
      <c r="D11" s="2"/>
    </row>
    <row r="12" spans="1:4" ht="48">
      <c r="A12" s="36" t="s">
        <v>1</v>
      </c>
      <c r="B12" s="36" t="s">
        <v>2</v>
      </c>
      <c r="C12" s="36" t="s">
        <v>3</v>
      </c>
      <c r="D12" s="36" t="s">
        <v>4</v>
      </c>
    </row>
    <row r="13" spans="1:4">
      <c r="A13" s="447" t="s">
        <v>5</v>
      </c>
      <c r="B13" s="448"/>
      <c r="C13" s="448"/>
      <c r="D13" s="449"/>
    </row>
    <row r="14" spans="1:4" ht="168">
      <c r="A14" s="8" t="s">
        <v>6</v>
      </c>
      <c r="B14" s="50" t="s">
        <v>7</v>
      </c>
      <c r="C14" s="85">
        <v>0.13</v>
      </c>
      <c r="D14" s="29">
        <f>C14*D9*8</f>
        <v>1347.008</v>
      </c>
    </row>
    <row r="15" spans="1:4" ht="156">
      <c r="A15" s="8" t="s">
        <v>52</v>
      </c>
      <c r="B15" s="50" t="s">
        <v>8</v>
      </c>
      <c r="C15" s="100">
        <v>1.03</v>
      </c>
      <c r="D15" s="29">
        <f>C15*D9*8</f>
        <v>10672.448</v>
      </c>
    </row>
    <row r="16" spans="1:4">
      <c r="A16" s="8" t="s">
        <v>9</v>
      </c>
      <c r="B16" s="50"/>
      <c r="C16" s="100"/>
      <c r="D16" s="100"/>
    </row>
    <row r="17" spans="1:4">
      <c r="A17" s="8" t="s">
        <v>100</v>
      </c>
      <c r="B17" s="85" t="s">
        <v>136</v>
      </c>
      <c r="C17" s="99">
        <v>1.65</v>
      </c>
      <c r="D17" s="100">
        <f>C17*8*D9</f>
        <v>17096.64</v>
      </c>
    </row>
    <row r="18" spans="1:4">
      <c r="A18" s="8" t="s">
        <v>101</v>
      </c>
      <c r="B18" s="85" t="s">
        <v>19</v>
      </c>
      <c r="C18" s="99">
        <v>0.49</v>
      </c>
      <c r="D18" s="100">
        <f>C18*8*D9</f>
        <v>5077.1840000000002</v>
      </c>
    </row>
    <row r="19" spans="1:4">
      <c r="A19" s="8" t="s">
        <v>96</v>
      </c>
      <c r="B19" s="85" t="s">
        <v>137</v>
      </c>
      <c r="C19" s="99">
        <v>0.05</v>
      </c>
      <c r="D19" s="100">
        <f>C19*8*D9</f>
        <v>518.08000000000004</v>
      </c>
    </row>
    <row r="20" spans="1:4">
      <c r="A20" s="8" t="s">
        <v>102</v>
      </c>
      <c r="B20" s="85" t="s">
        <v>67</v>
      </c>
      <c r="C20" s="99">
        <v>0.47</v>
      </c>
      <c r="D20" s="100">
        <f>C20*8*D9</f>
        <v>4869.9520000000002</v>
      </c>
    </row>
    <row r="21" spans="1:4">
      <c r="A21" s="451" t="s">
        <v>10</v>
      </c>
      <c r="B21" s="452"/>
      <c r="C21" s="452"/>
      <c r="D21" s="453"/>
    </row>
    <row r="22" spans="1:4">
      <c r="A22" s="37" t="s">
        <v>48</v>
      </c>
      <c r="B22" s="48"/>
      <c r="C22" s="48"/>
      <c r="D22" s="48"/>
    </row>
    <row r="23" spans="1:4" ht="24.75">
      <c r="A23" s="40" t="s">
        <v>11</v>
      </c>
      <c r="B23" s="50" t="s">
        <v>46</v>
      </c>
      <c r="C23" s="454">
        <v>2.16</v>
      </c>
      <c r="D23" s="454">
        <f>C23*8*D9</f>
        <v>22381.056</v>
      </c>
    </row>
    <row r="24" spans="1:4" ht="24.75">
      <c r="A24" s="40" t="s">
        <v>12</v>
      </c>
      <c r="B24" s="50" t="s">
        <v>46</v>
      </c>
      <c r="C24" s="454"/>
      <c r="D24" s="454"/>
    </row>
    <row r="25" spans="1:4" ht="24.75">
      <c r="A25" s="40" t="s">
        <v>13</v>
      </c>
      <c r="B25" s="50" t="s">
        <v>46</v>
      </c>
      <c r="C25" s="454"/>
      <c r="D25" s="454"/>
    </row>
    <row r="26" spans="1:4" ht="24.75">
      <c r="A26" s="8" t="s">
        <v>51</v>
      </c>
      <c r="B26" s="50" t="s">
        <v>47</v>
      </c>
      <c r="C26" s="454"/>
      <c r="D26" s="454"/>
    </row>
    <row r="27" spans="1:4">
      <c r="A27" s="37" t="s">
        <v>49</v>
      </c>
      <c r="B27" s="50"/>
      <c r="C27" s="454"/>
      <c r="D27" s="454"/>
    </row>
    <row r="28" spans="1:4" ht="36.75">
      <c r="A28" s="8" t="s">
        <v>50</v>
      </c>
      <c r="B28" s="50" t="s">
        <v>54</v>
      </c>
      <c r="C28" s="454"/>
      <c r="D28" s="454"/>
    </row>
    <row r="29" spans="1:4">
      <c r="A29" s="447" t="s">
        <v>55</v>
      </c>
      <c r="B29" s="448"/>
      <c r="C29" s="448"/>
      <c r="D29" s="449"/>
    </row>
    <row r="30" spans="1:4" ht="24">
      <c r="A30" s="40" t="s">
        <v>14</v>
      </c>
      <c r="B30" s="23" t="s">
        <v>56</v>
      </c>
      <c r="C30" s="454">
        <v>0.2</v>
      </c>
      <c r="D30" s="454">
        <f>C30*8*D9</f>
        <v>2072.3200000000002</v>
      </c>
    </row>
    <row r="31" spans="1:4" ht="24">
      <c r="A31" s="8" t="s">
        <v>15</v>
      </c>
      <c r="B31" s="23" t="s">
        <v>57</v>
      </c>
      <c r="C31" s="454"/>
      <c r="D31" s="454"/>
    </row>
    <row r="32" spans="1:4">
      <c r="A32" s="447" t="s">
        <v>16</v>
      </c>
      <c r="B32" s="448"/>
      <c r="C32" s="448"/>
      <c r="D32" s="449"/>
    </row>
    <row r="33" spans="1:4">
      <c r="A33" s="455" t="s">
        <v>17</v>
      </c>
      <c r="B33" s="455"/>
      <c r="C33" s="455"/>
      <c r="D33" s="455"/>
    </row>
    <row r="34" spans="1:4" ht="36.75">
      <c r="A34" s="9" t="s">
        <v>58</v>
      </c>
      <c r="B34" s="50" t="s">
        <v>8</v>
      </c>
      <c r="C34" s="454">
        <v>0.54</v>
      </c>
      <c r="D34" s="477">
        <f>C34*8*D9</f>
        <v>5595.2640000000001</v>
      </c>
    </row>
    <row r="35" spans="1:4" ht="24.75">
      <c r="A35" s="10" t="s">
        <v>59</v>
      </c>
      <c r="B35" s="25" t="s">
        <v>60</v>
      </c>
      <c r="C35" s="454"/>
      <c r="D35" s="477"/>
    </row>
    <row r="36" spans="1:4" ht="24.75">
      <c r="A36" s="10" t="s">
        <v>61</v>
      </c>
      <c r="B36" s="25" t="s">
        <v>60</v>
      </c>
      <c r="C36" s="454"/>
      <c r="D36" s="477"/>
    </row>
    <row r="37" spans="1:4" ht="36.75">
      <c r="A37" s="38" t="s">
        <v>62</v>
      </c>
      <c r="B37" s="50" t="s">
        <v>8</v>
      </c>
      <c r="C37" s="454"/>
      <c r="D37" s="477"/>
    </row>
    <row r="38" spans="1:4">
      <c r="A38" s="10" t="s">
        <v>63</v>
      </c>
      <c r="B38" s="25" t="s">
        <v>60</v>
      </c>
      <c r="C38" s="454"/>
      <c r="D38" s="477"/>
    </row>
    <row r="39" spans="1:4" ht="36.75">
      <c r="A39" s="39" t="s">
        <v>20</v>
      </c>
      <c r="B39" s="50" t="s">
        <v>8</v>
      </c>
      <c r="C39" s="454"/>
      <c r="D39" s="477"/>
    </row>
    <row r="40" spans="1:4">
      <c r="A40" s="455" t="s">
        <v>21</v>
      </c>
      <c r="B40" s="455"/>
      <c r="C40" s="455"/>
      <c r="D40" s="455"/>
    </row>
    <row r="41" spans="1:4" ht="36.75">
      <c r="A41" s="38" t="s">
        <v>22</v>
      </c>
      <c r="B41" s="50" t="s">
        <v>8</v>
      </c>
      <c r="C41" s="454">
        <v>0.62</v>
      </c>
      <c r="D41" s="477">
        <f>C41*8*D9</f>
        <v>6424.192</v>
      </c>
    </row>
    <row r="42" spans="1:4" ht="36.75">
      <c r="A42" s="38" t="s">
        <v>23</v>
      </c>
      <c r="B42" s="50" t="s">
        <v>8</v>
      </c>
      <c r="C42" s="454"/>
      <c r="D42" s="477"/>
    </row>
    <row r="43" spans="1:4" ht="36.75">
      <c r="A43" s="11" t="s">
        <v>64</v>
      </c>
      <c r="B43" s="50" t="s">
        <v>8</v>
      </c>
      <c r="C43" s="454"/>
      <c r="D43" s="477"/>
    </row>
    <row r="44" spans="1:4">
      <c r="A44" s="455" t="s">
        <v>24</v>
      </c>
      <c r="B44" s="455"/>
      <c r="C44" s="455"/>
      <c r="D44" s="455"/>
    </row>
    <row r="45" spans="1:4" ht="36">
      <c r="A45" s="165" t="s">
        <v>65</v>
      </c>
      <c r="B45" s="167" t="s">
        <v>57</v>
      </c>
      <c r="C45" s="456">
        <v>2.71</v>
      </c>
      <c r="D45" s="458">
        <v>33467.97</v>
      </c>
    </row>
    <row r="46" spans="1:4">
      <c r="A46" s="165" t="s">
        <v>66</v>
      </c>
      <c r="B46" s="167" t="s">
        <v>67</v>
      </c>
      <c r="C46" s="456"/>
      <c r="D46" s="458"/>
    </row>
    <row r="47" spans="1:4" ht="24">
      <c r="A47" s="165" t="s">
        <v>68</v>
      </c>
      <c r="B47" s="167" t="s">
        <v>67</v>
      </c>
      <c r="C47" s="456"/>
      <c r="D47" s="458"/>
    </row>
    <row r="48" spans="1:4" ht="36.75">
      <c r="A48" s="165" t="s">
        <v>25</v>
      </c>
      <c r="B48" s="167" t="s">
        <v>69</v>
      </c>
      <c r="C48" s="456"/>
      <c r="D48" s="458"/>
    </row>
    <row r="49" spans="1:4" ht="48.75">
      <c r="A49" s="163" t="s">
        <v>26</v>
      </c>
      <c r="B49" s="167" t="s">
        <v>69</v>
      </c>
      <c r="C49" s="456"/>
      <c r="D49" s="458"/>
    </row>
    <row r="50" spans="1:4">
      <c r="A50" s="388" t="s">
        <v>70</v>
      </c>
      <c r="B50" s="157"/>
      <c r="C50" s="456"/>
      <c r="D50" s="458"/>
    </row>
    <row r="51" spans="1:4" ht="36.75">
      <c r="A51" s="163" t="s">
        <v>71</v>
      </c>
      <c r="B51" s="167" t="s">
        <v>18</v>
      </c>
      <c r="C51" s="456"/>
      <c r="D51" s="458"/>
    </row>
    <row r="52" spans="1:4">
      <c r="A52" s="163" t="s">
        <v>72</v>
      </c>
      <c r="B52" s="167" t="s">
        <v>19</v>
      </c>
      <c r="C52" s="456"/>
      <c r="D52" s="458"/>
    </row>
    <row r="53" spans="1:4">
      <c r="A53" s="163" t="s">
        <v>73</v>
      </c>
      <c r="B53" s="164" t="s">
        <v>19</v>
      </c>
      <c r="C53" s="456"/>
      <c r="D53" s="458"/>
    </row>
    <row r="54" spans="1:4">
      <c r="A54" s="163" t="s">
        <v>74</v>
      </c>
      <c r="B54" s="164" t="s">
        <v>19</v>
      </c>
      <c r="C54" s="456"/>
      <c r="D54" s="458"/>
    </row>
    <row r="55" spans="1:4">
      <c r="A55" s="163" t="s">
        <v>75</v>
      </c>
      <c r="B55" s="164" t="s">
        <v>19</v>
      </c>
      <c r="C55" s="456"/>
      <c r="D55" s="458"/>
    </row>
    <row r="56" spans="1:4">
      <c r="A56" s="163" t="s">
        <v>27</v>
      </c>
      <c r="B56" s="164" t="s">
        <v>19</v>
      </c>
      <c r="C56" s="456"/>
      <c r="D56" s="458"/>
    </row>
    <row r="57" spans="1:4" ht="36.75">
      <c r="A57" s="168" t="s">
        <v>28</v>
      </c>
      <c r="B57" s="167" t="s">
        <v>18</v>
      </c>
      <c r="C57" s="456"/>
      <c r="D57" s="458"/>
    </row>
    <row r="58" spans="1:4">
      <c r="A58" s="457" t="s">
        <v>29</v>
      </c>
      <c r="B58" s="457"/>
      <c r="C58" s="457"/>
      <c r="D58" s="457"/>
    </row>
    <row r="59" spans="1:4" ht="24.75">
      <c r="A59" s="163" t="s">
        <v>30</v>
      </c>
      <c r="B59" s="167" t="s">
        <v>76</v>
      </c>
      <c r="C59" s="456">
        <v>0.54</v>
      </c>
      <c r="D59" s="458">
        <f>C59*8*D9</f>
        <v>5595.2640000000001</v>
      </c>
    </row>
    <row r="60" spans="1:4" ht="24.75">
      <c r="A60" s="163" t="s">
        <v>77</v>
      </c>
      <c r="B60" s="167" t="s">
        <v>76</v>
      </c>
      <c r="C60" s="456"/>
      <c r="D60" s="458"/>
    </row>
    <row r="61" spans="1:4" ht="36.75">
      <c r="A61" s="163" t="s">
        <v>31</v>
      </c>
      <c r="B61" s="167" t="s">
        <v>67</v>
      </c>
      <c r="C61" s="456"/>
      <c r="D61" s="458"/>
    </row>
    <row r="62" spans="1:4" ht="24.75">
      <c r="A62" s="163" t="s">
        <v>78</v>
      </c>
      <c r="B62" s="167" t="s">
        <v>76</v>
      </c>
      <c r="C62" s="456"/>
      <c r="D62" s="458"/>
    </row>
    <row r="63" spans="1:4" ht="36.75">
      <c r="A63" s="168" t="s">
        <v>32</v>
      </c>
      <c r="B63" s="167" t="s">
        <v>18</v>
      </c>
      <c r="C63" s="456"/>
      <c r="D63" s="458"/>
    </row>
    <row r="64" spans="1:4">
      <c r="A64" s="168" t="s">
        <v>33</v>
      </c>
      <c r="B64" s="164" t="s">
        <v>67</v>
      </c>
      <c r="C64" s="456"/>
      <c r="D64" s="458"/>
    </row>
    <row r="65" spans="1:6">
      <c r="A65" s="459" t="s">
        <v>34</v>
      </c>
      <c r="B65" s="460"/>
      <c r="C65" s="460"/>
      <c r="D65" s="461"/>
    </row>
    <row r="66" spans="1:6" ht="60">
      <c r="A66" s="170" t="s">
        <v>80</v>
      </c>
      <c r="B66" s="403" t="s">
        <v>79</v>
      </c>
      <c r="C66" s="403">
        <v>2.41</v>
      </c>
      <c r="D66" s="407">
        <f>C66*8*D9</f>
        <v>24971.456000000002</v>
      </c>
    </row>
    <row r="67" spans="1:6">
      <c r="A67" s="404" t="s">
        <v>35</v>
      </c>
      <c r="B67" s="405"/>
      <c r="C67" s="464">
        <v>2.14</v>
      </c>
      <c r="D67" s="475">
        <v>22173.84</v>
      </c>
    </row>
    <row r="68" spans="1:6">
      <c r="A68" s="157" t="s">
        <v>83</v>
      </c>
      <c r="B68" s="405" t="s">
        <v>84</v>
      </c>
      <c r="C68" s="465"/>
      <c r="D68" s="476"/>
    </row>
    <row r="69" spans="1:6">
      <c r="A69" s="157" t="s">
        <v>82</v>
      </c>
      <c r="B69" s="405" t="s">
        <v>84</v>
      </c>
      <c r="C69" s="465"/>
      <c r="D69" s="476"/>
    </row>
    <row r="70" spans="1:6">
      <c r="A70" s="157" t="s">
        <v>81</v>
      </c>
      <c r="B70" s="405" t="s">
        <v>84</v>
      </c>
      <c r="C70" s="73"/>
      <c r="D70" s="73"/>
    </row>
    <row r="71" spans="1:6" ht="72">
      <c r="A71" s="157" t="s">
        <v>170</v>
      </c>
      <c r="B71" s="164"/>
      <c r="C71" s="406">
        <v>4.22</v>
      </c>
      <c r="D71" s="408">
        <v>43726</v>
      </c>
    </row>
    <row r="72" spans="1:6">
      <c r="A72" s="48" t="s">
        <v>36</v>
      </c>
      <c r="B72" s="25"/>
      <c r="C72" s="101">
        <f>SUM(C14,C15,C17,C18,C19,C20,C23,C30,C34,C41,C45,C59,C66,C67,C71)</f>
        <v>19.36</v>
      </c>
      <c r="D72" s="89">
        <f>SUM(D59,D45,D66,D67,D71,D41,D34,D30,D23,D15,D14,D17,D18)</f>
        <v>200600.64200000005</v>
      </c>
      <c r="E72" s="52"/>
      <c r="F72" s="238"/>
    </row>
    <row r="73" spans="1:6">
      <c r="E73" s="52"/>
      <c r="F73" s="52"/>
    </row>
  </sheetData>
  <mergeCells count="24">
    <mergeCell ref="A29:D29"/>
    <mergeCell ref="A1:C1"/>
    <mergeCell ref="A13:D13"/>
    <mergeCell ref="A21:D21"/>
    <mergeCell ref="C23:C28"/>
    <mergeCell ref="D23:D28"/>
    <mergeCell ref="C30:C31"/>
    <mergeCell ref="D30:D31"/>
    <mergeCell ref="A32:D32"/>
    <mergeCell ref="A33:D33"/>
    <mergeCell ref="C34:C39"/>
    <mergeCell ref="D34:D39"/>
    <mergeCell ref="A40:D40"/>
    <mergeCell ref="C41:C43"/>
    <mergeCell ref="D41:D43"/>
    <mergeCell ref="A44:D44"/>
    <mergeCell ref="C45:C57"/>
    <mergeCell ref="D45:D57"/>
    <mergeCell ref="A58:D58"/>
    <mergeCell ref="C59:C64"/>
    <mergeCell ref="D59:D64"/>
    <mergeCell ref="A65:D65"/>
    <mergeCell ref="C67:C69"/>
    <mergeCell ref="D67:D6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1"/>
  <sheetViews>
    <sheetView topLeftCell="A57" workbookViewId="0">
      <selection sqref="A1:D71"/>
    </sheetView>
  </sheetViews>
  <sheetFormatPr defaultRowHeight="15"/>
  <cols>
    <col min="1" max="1" width="36.7109375" customWidth="1"/>
  </cols>
  <sheetData>
    <row r="1" spans="1:4" ht="29.25" customHeight="1">
      <c r="A1" s="443" t="s">
        <v>0</v>
      </c>
      <c r="B1" s="444"/>
      <c r="C1" s="445"/>
      <c r="D1" s="2"/>
    </row>
    <row r="2" spans="1:4">
      <c r="A2" s="1" t="s">
        <v>106</v>
      </c>
      <c r="B2" s="2"/>
      <c r="C2" s="2"/>
      <c r="D2" s="2"/>
    </row>
    <row r="3" spans="1:4">
      <c r="A3" s="1" t="s">
        <v>90</v>
      </c>
      <c r="B3" s="2"/>
      <c r="C3" s="2"/>
      <c r="D3" s="2"/>
    </row>
    <row r="4" spans="1:4">
      <c r="A4" s="3"/>
      <c r="B4" s="2"/>
      <c r="C4" s="2"/>
      <c r="D4" s="2"/>
    </row>
    <row r="5" spans="1:4">
      <c r="A5" s="26"/>
      <c r="B5" s="2"/>
      <c r="C5" s="26" t="s">
        <v>37</v>
      </c>
      <c r="D5" s="397">
        <v>1973</v>
      </c>
    </row>
    <row r="6" spans="1:4">
      <c r="A6" s="26"/>
      <c r="B6" s="2"/>
      <c r="C6" s="26" t="s">
        <v>38</v>
      </c>
      <c r="D6" s="397">
        <v>3</v>
      </c>
    </row>
    <row r="7" spans="1:4">
      <c r="A7" s="26"/>
      <c r="B7" s="2"/>
      <c r="C7" s="26" t="s">
        <v>39</v>
      </c>
      <c r="D7" s="397">
        <v>2</v>
      </c>
    </row>
    <row r="8" spans="1:4">
      <c r="A8" s="26"/>
      <c r="B8" s="2"/>
      <c r="C8" s="26" t="s">
        <v>40</v>
      </c>
      <c r="D8" s="397">
        <v>24</v>
      </c>
    </row>
    <row r="9" spans="1:4">
      <c r="A9" s="26"/>
      <c r="B9" s="2"/>
      <c r="C9" s="26" t="s">
        <v>44</v>
      </c>
      <c r="D9" s="397">
        <v>1067.3</v>
      </c>
    </row>
    <row r="10" spans="1:4">
      <c r="A10" s="26"/>
      <c r="B10" s="2"/>
      <c r="C10" s="26" t="s">
        <v>41</v>
      </c>
      <c r="D10" s="397">
        <v>91.2</v>
      </c>
    </row>
    <row r="11" spans="1:4">
      <c r="A11" s="26"/>
      <c r="B11" s="2"/>
      <c r="C11" s="26" t="s">
        <v>45</v>
      </c>
      <c r="D11" s="397">
        <v>381</v>
      </c>
    </row>
    <row r="12" spans="1:4" ht="48">
      <c r="A12" s="36" t="s">
        <v>1</v>
      </c>
      <c r="B12" s="36" t="s">
        <v>2</v>
      </c>
      <c r="C12" s="36" t="s">
        <v>3</v>
      </c>
      <c r="D12" s="36" t="s">
        <v>4</v>
      </c>
    </row>
    <row r="13" spans="1:4">
      <c r="A13" s="447" t="s">
        <v>5</v>
      </c>
      <c r="B13" s="448"/>
      <c r="C13" s="448"/>
      <c r="D13" s="449"/>
    </row>
    <row r="14" spans="1:4" ht="252">
      <c r="A14" s="8" t="s">
        <v>6</v>
      </c>
      <c r="B14" s="409" t="s">
        <v>7</v>
      </c>
      <c r="C14" s="412">
        <v>0.13</v>
      </c>
      <c r="D14" s="410">
        <f>C14*D9*8</f>
        <v>1109.992</v>
      </c>
    </row>
    <row r="15" spans="1:4" ht="204">
      <c r="A15" s="8" t="s">
        <v>52</v>
      </c>
      <c r="B15" s="409" t="s">
        <v>8</v>
      </c>
      <c r="C15" s="43">
        <v>1.54</v>
      </c>
      <c r="D15" s="410">
        <f>C15*D9*8</f>
        <v>13149.136</v>
      </c>
    </row>
    <row r="16" spans="1:4">
      <c r="A16" s="8" t="s">
        <v>9</v>
      </c>
      <c r="B16" s="50"/>
      <c r="C16" s="422"/>
      <c r="D16" s="27"/>
    </row>
    <row r="17" spans="1:4" ht="24">
      <c r="A17" s="8" t="s">
        <v>103</v>
      </c>
      <c r="B17" s="50"/>
      <c r="C17" s="422">
        <v>0.57999999999999996</v>
      </c>
      <c r="D17" s="27">
        <f>C17*8*D9</f>
        <v>4952.271999999999</v>
      </c>
    </row>
    <row r="18" spans="1:4">
      <c r="A18" s="8" t="s">
        <v>104</v>
      </c>
      <c r="B18" s="50"/>
      <c r="C18" s="422">
        <v>1.79</v>
      </c>
      <c r="D18" s="27">
        <f>C18*8*D9</f>
        <v>15283.735999999999</v>
      </c>
    </row>
    <row r="19" spans="1:4">
      <c r="A19" s="8" t="s">
        <v>105</v>
      </c>
      <c r="B19" s="50"/>
      <c r="C19" s="422">
        <v>0.04</v>
      </c>
      <c r="D19" s="27">
        <f>C19*8*D9</f>
        <v>341.536</v>
      </c>
    </row>
    <row r="20" spans="1:4">
      <c r="A20" s="451" t="s">
        <v>10</v>
      </c>
      <c r="B20" s="452"/>
      <c r="C20" s="452"/>
      <c r="D20" s="453"/>
    </row>
    <row r="21" spans="1:4">
      <c r="A21" s="37" t="s">
        <v>48</v>
      </c>
      <c r="B21" s="48"/>
      <c r="C21" s="48"/>
      <c r="D21" s="48"/>
    </row>
    <row r="22" spans="1:4" ht="24.75">
      <c r="A22" s="40" t="s">
        <v>11</v>
      </c>
      <c r="B22" s="50" t="s">
        <v>46</v>
      </c>
      <c r="C22" s="481">
        <v>2.16</v>
      </c>
      <c r="D22" s="481">
        <f>C22*8*D9</f>
        <v>18442.944</v>
      </c>
    </row>
    <row r="23" spans="1:4" ht="24.75">
      <c r="A23" s="40" t="s">
        <v>12</v>
      </c>
      <c r="B23" s="50" t="s">
        <v>46</v>
      </c>
      <c r="C23" s="481"/>
      <c r="D23" s="481"/>
    </row>
    <row r="24" spans="1:4" ht="24.75">
      <c r="A24" s="40" t="s">
        <v>13</v>
      </c>
      <c r="B24" s="50" t="s">
        <v>46</v>
      </c>
      <c r="C24" s="481"/>
      <c r="D24" s="481"/>
    </row>
    <row r="25" spans="1:4" ht="24.75">
      <c r="A25" s="8" t="s">
        <v>51</v>
      </c>
      <c r="B25" s="50" t="s">
        <v>47</v>
      </c>
      <c r="C25" s="481"/>
      <c r="D25" s="481"/>
    </row>
    <row r="26" spans="1:4">
      <c r="A26" s="37" t="s">
        <v>49</v>
      </c>
      <c r="B26" s="50"/>
      <c r="C26" s="481"/>
      <c r="D26" s="481"/>
    </row>
    <row r="27" spans="1:4" ht="36.75">
      <c r="A27" s="8" t="s">
        <v>50</v>
      </c>
      <c r="B27" s="50" t="s">
        <v>54</v>
      </c>
      <c r="C27" s="481"/>
      <c r="D27" s="481"/>
    </row>
    <row r="28" spans="1:4">
      <c r="A28" s="447" t="s">
        <v>55</v>
      </c>
      <c r="B28" s="448"/>
      <c r="C28" s="448"/>
      <c r="D28" s="449"/>
    </row>
    <row r="29" spans="1:4" ht="24">
      <c r="A29" s="40" t="s">
        <v>14</v>
      </c>
      <c r="B29" s="23" t="s">
        <v>56</v>
      </c>
      <c r="C29" s="481">
        <v>0.2</v>
      </c>
      <c r="D29" s="481">
        <f>C29*8*D9</f>
        <v>1707.68</v>
      </c>
    </row>
    <row r="30" spans="1:4" ht="24">
      <c r="A30" s="8" t="s">
        <v>15</v>
      </c>
      <c r="B30" s="23" t="s">
        <v>57</v>
      </c>
      <c r="C30" s="481"/>
      <c r="D30" s="481"/>
    </row>
    <row r="31" spans="1:4">
      <c r="A31" s="447" t="s">
        <v>16</v>
      </c>
      <c r="B31" s="448"/>
      <c r="C31" s="448"/>
      <c r="D31" s="449"/>
    </row>
    <row r="32" spans="1:4">
      <c r="A32" s="455" t="s">
        <v>17</v>
      </c>
      <c r="B32" s="455"/>
      <c r="C32" s="455"/>
      <c r="D32" s="455"/>
    </row>
    <row r="33" spans="1:4" ht="36.75">
      <c r="A33" s="9" t="s">
        <v>58</v>
      </c>
      <c r="B33" s="50" t="s">
        <v>8</v>
      </c>
      <c r="C33" s="481">
        <v>0.54</v>
      </c>
      <c r="D33" s="478">
        <f>C33*8*D9</f>
        <v>4610.7359999999999</v>
      </c>
    </row>
    <row r="34" spans="1:4" ht="24.75">
      <c r="A34" s="10" t="s">
        <v>59</v>
      </c>
      <c r="B34" s="25" t="s">
        <v>60</v>
      </c>
      <c r="C34" s="481"/>
      <c r="D34" s="478"/>
    </row>
    <row r="35" spans="1:4" ht="24.75">
      <c r="A35" s="10" t="s">
        <v>61</v>
      </c>
      <c r="B35" s="25" t="s">
        <v>60</v>
      </c>
      <c r="C35" s="481"/>
      <c r="D35" s="478"/>
    </row>
    <row r="36" spans="1:4" ht="36.75">
      <c r="A36" s="38" t="s">
        <v>62</v>
      </c>
      <c r="B36" s="50" t="s">
        <v>8</v>
      </c>
      <c r="C36" s="481"/>
      <c r="D36" s="478"/>
    </row>
    <row r="37" spans="1:4">
      <c r="A37" s="10" t="s">
        <v>63</v>
      </c>
      <c r="B37" s="25" t="s">
        <v>60</v>
      </c>
      <c r="C37" s="481"/>
      <c r="D37" s="478"/>
    </row>
    <row r="38" spans="1:4" ht="36.75">
      <c r="A38" s="39" t="s">
        <v>20</v>
      </c>
      <c r="B38" s="50" t="s">
        <v>8</v>
      </c>
      <c r="C38" s="481"/>
      <c r="D38" s="478"/>
    </row>
    <row r="39" spans="1:4">
      <c r="A39" s="455" t="s">
        <v>21</v>
      </c>
      <c r="B39" s="455"/>
      <c r="C39" s="455"/>
      <c r="D39" s="455"/>
    </row>
    <row r="40" spans="1:4" ht="36.75">
      <c r="A40" s="38" t="s">
        <v>22</v>
      </c>
      <c r="B40" s="50" t="s">
        <v>8</v>
      </c>
      <c r="C40" s="478">
        <v>0.3</v>
      </c>
      <c r="D40" s="478">
        <f>C40*8*D9</f>
        <v>2561.52</v>
      </c>
    </row>
    <row r="41" spans="1:4" ht="36.75">
      <c r="A41" s="38" t="s">
        <v>23</v>
      </c>
      <c r="B41" s="50" t="s">
        <v>8</v>
      </c>
      <c r="C41" s="478"/>
      <c r="D41" s="478"/>
    </row>
    <row r="42" spans="1:4" ht="36.75">
      <c r="A42" s="11" t="s">
        <v>64</v>
      </c>
      <c r="B42" s="50" t="s">
        <v>8</v>
      </c>
      <c r="C42" s="478"/>
      <c r="D42" s="478"/>
    </row>
    <row r="43" spans="1:4">
      <c r="A43" s="455" t="s">
        <v>24</v>
      </c>
      <c r="B43" s="455"/>
      <c r="C43" s="455"/>
      <c r="D43" s="455"/>
    </row>
    <row r="44" spans="1:4" ht="36">
      <c r="A44" s="38" t="s">
        <v>65</v>
      </c>
      <c r="B44" s="24" t="s">
        <v>57</v>
      </c>
      <c r="C44" s="481">
        <v>2.31</v>
      </c>
      <c r="D44" s="482">
        <f>C44*8*D9</f>
        <v>19723.703999999998</v>
      </c>
    </row>
    <row r="45" spans="1:4" ht="24">
      <c r="A45" s="38" t="s">
        <v>66</v>
      </c>
      <c r="B45" s="24" t="s">
        <v>67</v>
      </c>
      <c r="C45" s="481"/>
      <c r="D45" s="482"/>
    </row>
    <row r="46" spans="1:4" ht="24">
      <c r="A46" s="38" t="s">
        <v>68</v>
      </c>
      <c r="B46" s="24" t="s">
        <v>67</v>
      </c>
      <c r="C46" s="481"/>
      <c r="D46" s="482"/>
    </row>
    <row r="47" spans="1:4" ht="36.75">
      <c r="A47" s="38" t="s">
        <v>25</v>
      </c>
      <c r="B47" s="24" t="s">
        <v>69</v>
      </c>
      <c r="C47" s="481"/>
      <c r="D47" s="482"/>
    </row>
    <row r="48" spans="1:4" ht="60.75">
      <c r="A48" s="10" t="s">
        <v>26</v>
      </c>
      <c r="B48" s="24" t="s">
        <v>69</v>
      </c>
      <c r="C48" s="481"/>
      <c r="D48" s="482"/>
    </row>
    <row r="49" spans="1:4">
      <c r="A49" s="48" t="s">
        <v>70</v>
      </c>
      <c r="B49" s="8"/>
      <c r="C49" s="481"/>
      <c r="D49" s="482"/>
    </row>
    <row r="50" spans="1:4" ht="36.75">
      <c r="A50" s="10" t="s">
        <v>71</v>
      </c>
      <c r="B50" s="24" t="s">
        <v>18</v>
      </c>
      <c r="C50" s="481"/>
      <c r="D50" s="482"/>
    </row>
    <row r="51" spans="1:4">
      <c r="A51" s="10" t="s">
        <v>72</v>
      </c>
      <c r="B51" s="24" t="s">
        <v>19</v>
      </c>
      <c r="C51" s="481"/>
      <c r="D51" s="482"/>
    </row>
    <row r="52" spans="1:4">
      <c r="A52" s="10" t="s">
        <v>73</v>
      </c>
      <c r="B52" s="25" t="s">
        <v>19</v>
      </c>
      <c r="C52" s="481"/>
      <c r="D52" s="482"/>
    </row>
    <row r="53" spans="1:4">
      <c r="A53" s="10" t="s">
        <v>74</v>
      </c>
      <c r="B53" s="25" t="s">
        <v>19</v>
      </c>
      <c r="C53" s="481"/>
      <c r="D53" s="482"/>
    </row>
    <row r="54" spans="1:4">
      <c r="A54" s="10" t="s">
        <v>75</v>
      </c>
      <c r="B54" s="25" t="s">
        <v>19</v>
      </c>
      <c r="C54" s="481"/>
      <c r="D54" s="482"/>
    </row>
    <row r="55" spans="1:4">
      <c r="A55" s="10" t="s">
        <v>27</v>
      </c>
      <c r="B55" s="25" t="s">
        <v>19</v>
      </c>
      <c r="C55" s="481"/>
      <c r="D55" s="482"/>
    </row>
    <row r="56" spans="1:4" ht="36.75">
      <c r="A56" s="11" t="s">
        <v>28</v>
      </c>
      <c r="B56" s="24" t="s">
        <v>18</v>
      </c>
      <c r="C56" s="481"/>
      <c r="D56" s="482"/>
    </row>
    <row r="57" spans="1:4">
      <c r="A57" s="455" t="s">
        <v>29</v>
      </c>
      <c r="B57" s="455"/>
      <c r="C57" s="455"/>
      <c r="D57" s="455"/>
    </row>
    <row r="58" spans="1:4" ht="24.75">
      <c r="A58" s="10" t="s">
        <v>30</v>
      </c>
      <c r="B58" s="24" t="s">
        <v>76</v>
      </c>
      <c r="C58" s="478">
        <v>1</v>
      </c>
      <c r="D58" s="478">
        <f>C58*8*D9</f>
        <v>8538.4</v>
      </c>
    </row>
    <row r="59" spans="1:4" ht="24.75">
      <c r="A59" s="10" t="s">
        <v>77</v>
      </c>
      <c r="B59" s="24" t="s">
        <v>76</v>
      </c>
      <c r="C59" s="478"/>
      <c r="D59" s="478"/>
    </row>
    <row r="60" spans="1:4" ht="48.75">
      <c r="A60" s="10" t="s">
        <v>31</v>
      </c>
      <c r="B60" s="24" t="s">
        <v>67</v>
      </c>
      <c r="C60" s="478"/>
      <c r="D60" s="478"/>
    </row>
    <row r="61" spans="1:4" ht="24.75">
      <c r="A61" s="10" t="s">
        <v>78</v>
      </c>
      <c r="B61" s="24" t="s">
        <v>76</v>
      </c>
      <c r="C61" s="478"/>
      <c r="D61" s="478"/>
    </row>
    <row r="62" spans="1:4" ht="36.75">
      <c r="A62" s="11" t="s">
        <v>32</v>
      </c>
      <c r="B62" s="24" t="s">
        <v>18</v>
      </c>
      <c r="C62" s="478"/>
      <c r="D62" s="478"/>
    </row>
    <row r="63" spans="1:4">
      <c r="A63" s="11" t="s">
        <v>33</v>
      </c>
      <c r="B63" s="25" t="s">
        <v>67</v>
      </c>
      <c r="C63" s="478"/>
      <c r="D63" s="478"/>
    </row>
    <row r="64" spans="1:4">
      <c r="A64" s="447" t="s">
        <v>34</v>
      </c>
      <c r="B64" s="448"/>
      <c r="C64" s="448"/>
      <c r="D64" s="449"/>
    </row>
    <row r="65" spans="1:6" ht="72">
      <c r="A65" s="41" t="s">
        <v>80</v>
      </c>
      <c r="B65" s="42" t="s">
        <v>79</v>
      </c>
      <c r="C65" s="411">
        <v>2.41</v>
      </c>
      <c r="D65" s="47">
        <f>C65*8*D9</f>
        <v>20577.544000000002</v>
      </c>
    </row>
    <row r="66" spans="1:6">
      <c r="A66" s="46" t="s">
        <v>35</v>
      </c>
      <c r="B66" s="51"/>
      <c r="C66" s="479">
        <v>2.14</v>
      </c>
      <c r="D66" s="475">
        <v>18272.32</v>
      </c>
    </row>
    <row r="67" spans="1:6">
      <c r="A67" s="8" t="s">
        <v>83</v>
      </c>
      <c r="B67" s="51" t="s">
        <v>84</v>
      </c>
      <c r="C67" s="480"/>
      <c r="D67" s="476"/>
    </row>
    <row r="68" spans="1:6" ht="24">
      <c r="A68" s="8" t="s">
        <v>82</v>
      </c>
      <c r="B68" s="51" t="s">
        <v>84</v>
      </c>
      <c r="C68" s="480"/>
      <c r="D68" s="476"/>
    </row>
    <row r="69" spans="1:6" ht="24">
      <c r="A69" s="8" t="s">
        <v>81</v>
      </c>
      <c r="B69" s="51" t="s">
        <v>84</v>
      </c>
      <c r="C69" s="49"/>
      <c r="D69" s="73"/>
    </row>
    <row r="70" spans="1:6" ht="84">
      <c r="A70" s="8" t="s">
        <v>170</v>
      </c>
      <c r="B70" s="25"/>
      <c r="C70" s="413">
        <v>4.22</v>
      </c>
      <c r="D70" s="421">
        <v>36032</v>
      </c>
    </row>
    <row r="71" spans="1:6">
      <c r="A71" s="48" t="s">
        <v>36</v>
      </c>
      <c r="B71" s="25"/>
      <c r="C71" s="28">
        <f>SUM(C14,C15,C17,C18,C19,C22,C29,C33,C40,C44,C58,C65,C66,C70)</f>
        <v>19.36</v>
      </c>
      <c r="D71" s="420">
        <f>SUM(D58,D44,D65,D66,D70,D40,D33,D29,D22,D15,D14,D18,D19,D17)</f>
        <v>165303.51999999999</v>
      </c>
      <c r="E71" s="52"/>
      <c r="F71" s="54"/>
    </row>
  </sheetData>
  <mergeCells count="24">
    <mergeCell ref="A28:D28"/>
    <mergeCell ref="A1:C1"/>
    <mergeCell ref="A13:D13"/>
    <mergeCell ref="A20:D20"/>
    <mergeCell ref="C22:C27"/>
    <mergeCell ref="D22:D27"/>
    <mergeCell ref="C29:C30"/>
    <mergeCell ref="D29:D30"/>
    <mergeCell ref="A31:D31"/>
    <mergeCell ref="A32:D32"/>
    <mergeCell ref="C33:C38"/>
    <mergeCell ref="D33:D38"/>
    <mergeCell ref="A39:D39"/>
    <mergeCell ref="C40:C42"/>
    <mergeCell ref="D40:D42"/>
    <mergeCell ref="A43:D43"/>
    <mergeCell ref="C44:C56"/>
    <mergeCell ref="D44:D56"/>
    <mergeCell ref="A57:D57"/>
    <mergeCell ref="C58:C63"/>
    <mergeCell ref="D58:D63"/>
    <mergeCell ref="A64:D64"/>
    <mergeCell ref="C66:C68"/>
    <mergeCell ref="D66:D6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70"/>
  <sheetViews>
    <sheetView topLeftCell="A55" workbookViewId="0">
      <selection sqref="A1:D69"/>
    </sheetView>
  </sheetViews>
  <sheetFormatPr defaultRowHeight="15"/>
  <cols>
    <col min="1" max="1" width="44.42578125" customWidth="1"/>
    <col min="6" max="6" width="9.28515625" bestFit="1" customWidth="1"/>
  </cols>
  <sheetData>
    <row r="1" spans="1:4" ht="29.25" customHeight="1">
      <c r="A1" s="443" t="s">
        <v>0</v>
      </c>
      <c r="B1" s="444"/>
      <c r="C1" s="445"/>
      <c r="D1" s="2"/>
    </row>
    <row r="2" spans="1:4">
      <c r="A2" s="1" t="s">
        <v>107</v>
      </c>
      <c r="B2" s="2"/>
      <c r="C2" s="2"/>
      <c r="D2" s="2"/>
    </row>
    <row r="3" spans="1:4">
      <c r="A3" s="1" t="s">
        <v>108</v>
      </c>
      <c r="B3" s="2"/>
      <c r="C3" s="2"/>
      <c r="D3" s="2"/>
    </row>
    <row r="4" spans="1:4">
      <c r="A4" s="3"/>
      <c r="B4" s="2"/>
      <c r="C4" s="2"/>
      <c r="D4" s="2"/>
    </row>
    <row r="5" spans="1:4">
      <c r="A5" s="26"/>
      <c r="B5" s="2"/>
      <c r="C5" s="26" t="s">
        <v>37</v>
      </c>
      <c r="D5" s="397">
        <v>1974</v>
      </c>
    </row>
    <row r="6" spans="1:4">
      <c r="A6" s="26"/>
      <c r="B6" s="2"/>
      <c r="C6" s="26" t="s">
        <v>38</v>
      </c>
      <c r="D6" s="397">
        <v>3</v>
      </c>
    </row>
    <row r="7" spans="1:4">
      <c r="A7" s="398"/>
      <c r="B7" s="332"/>
      <c r="C7" s="398" t="s">
        <v>39</v>
      </c>
      <c r="D7" s="399">
        <v>2</v>
      </c>
    </row>
    <row r="8" spans="1:4">
      <c r="A8" s="398"/>
      <c r="B8" s="332"/>
      <c r="C8" s="398" t="s">
        <v>40</v>
      </c>
      <c r="D8" s="399">
        <v>24</v>
      </c>
    </row>
    <row r="9" spans="1:4">
      <c r="A9" s="398"/>
      <c r="B9" s="332"/>
      <c r="C9" s="398" t="s">
        <v>349</v>
      </c>
      <c r="D9" s="399">
        <v>1108.0999999999999</v>
      </c>
    </row>
    <row r="10" spans="1:4">
      <c r="A10" s="398"/>
      <c r="B10" s="332"/>
      <c r="C10" s="398" t="s">
        <v>325</v>
      </c>
      <c r="D10" s="399">
        <v>91.2</v>
      </c>
    </row>
    <row r="11" spans="1:4">
      <c r="A11" s="398"/>
      <c r="B11" s="332"/>
      <c r="C11" s="398" t="s">
        <v>351</v>
      </c>
      <c r="D11" s="399">
        <v>411.4</v>
      </c>
    </row>
    <row r="12" spans="1:4" ht="48">
      <c r="A12" s="416" t="s">
        <v>1</v>
      </c>
      <c r="B12" s="416" t="s">
        <v>2</v>
      </c>
      <c r="C12" s="416" t="s">
        <v>3</v>
      </c>
      <c r="D12" s="416" t="s">
        <v>4</v>
      </c>
    </row>
    <row r="13" spans="1:4">
      <c r="A13" s="459" t="s">
        <v>5</v>
      </c>
      <c r="B13" s="460"/>
      <c r="C13" s="460"/>
      <c r="D13" s="461"/>
    </row>
    <row r="14" spans="1:4" ht="192">
      <c r="A14" s="157" t="s">
        <v>6</v>
      </c>
      <c r="B14" s="158" t="s">
        <v>7</v>
      </c>
      <c r="C14" s="425">
        <v>0.13</v>
      </c>
      <c r="D14" s="417">
        <f>C14*D9*10</f>
        <v>1440.53</v>
      </c>
    </row>
    <row r="15" spans="1:4" ht="168">
      <c r="A15" s="157" t="s">
        <v>52</v>
      </c>
      <c r="B15" s="158" t="s">
        <v>8</v>
      </c>
      <c r="C15" s="426">
        <v>2.0499999999999998</v>
      </c>
      <c r="D15" s="417">
        <f>C15*D9*10</f>
        <v>22716.049999999996</v>
      </c>
    </row>
    <row r="16" spans="1:4">
      <c r="A16" s="157" t="s">
        <v>9</v>
      </c>
      <c r="B16" s="158"/>
      <c r="C16" s="422"/>
      <c r="D16" s="422"/>
    </row>
    <row r="17" spans="1:4" ht="24">
      <c r="A17" s="157" t="s">
        <v>103</v>
      </c>
      <c r="B17" s="158" t="s">
        <v>139</v>
      </c>
      <c r="C17" s="422">
        <v>0.57999999999999996</v>
      </c>
      <c r="D17" s="422">
        <f>C17*10*D9</f>
        <v>6426.98</v>
      </c>
    </row>
    <row r="18" spans="1:4">
      <c r="A18" s="157" t="s">
        <v>140</v>
      </c>
      <c r="B18" s="158" t="s">
        <v>141</v>
      </c>
      <c r="C18" s="422">
        <v>0.03</v>
      </c>
      <c r="D18" s="422">
        <f>C18*10*D9</f>
        <v>332.42999999999995</v>
      </c>
    </row>
    <row r="19" spans="1:4">
      <c r="A19" s="470" t="s">
        <v>10</v>
      </c>
      <c r="B19" s="471"/>
      <c r="C19" s="471"/>
      <c r="D19" s="472"/>
    </row>
    <row r="20" spans="1:4">
      <c r="A20" s="402" t="s">
        <v>48</v>
      </c>
      <c r="B20" s="388"/>
      <c r="C20" s="388"/>
      <c r="D20" s="388"/>
    </row>
    <row r="21" spans="1:4" ht="24.75">
      <c r="A21" s="159" t="s">
        <v>11</v>
      </c>
      <c r="B21" s="158" t="s">
        <v>46</v>
      </c>
      <c r="C21" s="485">
        <v>2.16</v>
      </c>
      <c r="D21" s="485">
        <f>C21*10*D9</f>
        <v>23934.959999999999</v>
      </c>
    </row>
    <row r="22" spans="1:4" ht="24.75">
      <c r="A22" s="159" t="s">
        <v>12</v>
      </c>
      <c r="B22" s="158" t="s">
        <v>46</v>
      </c>
      <c r="C22" s="485"/>
      <c r="D22" s="485"/>
    </row>
    <row r="23" spans="1:4" ht="24.75">
      <c r="A23" s="159" t="s">
        <v>13</v>
      </c>
      <c r="B23" s="158" t="s">
        <v>46</v>
      </c>
      <c r="C23" s="485"/>
      <c r="D23" s="485"/>
    </row>
    <row r="24" spans="1:4" ht="24.75">
      <c r="A24" s="157" t="s">
        <v>51</v>
      </c>
      <c r="B24" s="158" t="s">
        <v>47</v>
      </c>
      <c r="C24" s="485"/>
      <c r="D24" s="485"/>
    </row>
    <row r="25" spans="1:4">
      <c r="A25" s="402" t="s">
        <v>49</v>
      </c>
      <c r="B25" s="158"/>
      <c r="C25" s="485"/>
      <c r="D25" s="485"/>
    </row>
    <row r="26" spans="1:4" ht="36.75">
      <c r="A26" s="157" t="s">
        <v>50</v>
      </c>
      <c r="B26" s="158" t="s">
        <v>54</v>
      </c>
      <c r="C26" s="485"/>
      <c r="D26" s="485"/>
    </row>
    <row r="27" spans="1:4">
      <c r="A27" s="459" t="s">
        <v>55</v>
      </c>
      <c r="B27" s="460"/>
      <c r="C27" s="460"/>
      <c r="D27" s="461"/>
    </row>
    <row r="28" spans="1:4" ht="24">
      <c r="A28" s="159" t="s">
        <v>14</v>
      </c>
      <c r="B28" s="419" t="s">
        <v>56</v>
      </c>
      <c r="C28" s="483">
        <v>0.2</v>
      </c>
      <c r="D28" s="483">
        <f>C28*10*D9</f>
        <v>2216.1999999999998</v>
      </c>
    </row>
    <row r="29" spans="1:4" ht="24">
      <c r="A29" s="157" t="s">
        <v>15</v>
      </c>
      <c r="B29" s="419" t="s">
        <v>57</v>
      </c>
      <c r="C29" s="486"/>
      <c r="D29" s="486"/>
    </row>
    <row r="30" spans="1:4">
      <c r="A30" s="459" t="s">
        <v>16</v>
      </c>
      <c r="B30" s="460"/>
      <c r="C30" s="460"/>
      <c r="D30" s="461"/>
    </row>
    <row r="31" spans="1:4">
      <c r="A31" s="457" t="s">
        <v>17</v>
      </c>
      <c r="B31" s="457"/>
      <c r="C31" s="457"/>
      <c r="D31" s="457"/>
    </row>
    <row r="32" spans="1:4" ht="36.75">
      <c r="A32" s="162" t="s">
        <v>58</v>
      </c>
      <c r="B32" s="158" t="s">
        <v>8</v>
      </c>
      <c r="C32" s="485">
        <v>0.54</v>
      </c>
      <c r="D32" s="482">
        <f>C32*10*D9</f>
        <v>5983.74</v>
      </c>
    </row>
    <row r="33" spans="1:4" ht="24.75">
      <c r="A33" s="163" t="s">
        <v>59</v>
      </c>
      <c r="B33" s="164" t="s">
        <v>60</v>
      </c>
      <c r="C33" s="485"/>
      <c r="D33" s="482"/>
    </row>
    <row r="34" spans="1:4" ht="24.75">
      <c r="A34" s="163" t="s">
        <v>61</v>
      </c>
      <c r="B34" s="164" t="s">
        <v>60</v>
      </c>
      <c r="C34" s="485"/>
      <c r="D34" s="482"/>
    </row>
    <row r="35" spans="1:4" ht="36.75">
      <c r="A35" s="165" t="s">
        <v>62</v>
      </c>
      <c r="B35" s="158" t="s">
        <v>8</v>
      </c>
      <c r="C35" s="485"/>
      <c r="D35" s="482"/>
    </row>
    <row r="36" spans="1:4">
      <c r="A36" s="163" t="s">
        <v>63</v>
      </c>
      <c r="B36" s="164" t="s">
        <v>60</v>
      </c>
      <c r="C36" s="485"/>
      <c r="D36" s="482"/>
    </row>
    <row r="37" spans="1:4" ht="36.75">
      <c r="A37" s="166" t="s">
        <v>20</v>
      </c>
      <c r="B37" s="158" t="s">
        <v>8</v>
      </c>
      <c r="C37" s="485"/>
      <c r="D37" s="482"/>
    </row>
    <row r="38" spans="1:4">
      <c r="A38" s="457" t="s">
        <v>21</v>
      </c>
      <c r="B38" s="457"/>
      <c r="C38" s="457"/>
      <c r="D38" s="457"/>
    </row>
    <row r="39" spans="1:4" ht="36.75">
      <c r="A39" s="165" t="s">
        <v>22</v>
      </c>
      <c r="B39" s="158" t="s">
        <v>8</v>
      </c>
      <c r="C39" s="482">
        <v>0.62</v>
      </c>
      <c r="D39" s="482">
        <v>8</v>
      </c>
    </row>
    <row r="40" spans="1:4" ht="36.75">
      <c r="A40" s="165" t="s">
        <v>23</v>
      </c>
      <c r="B40" s="158" t="s">
        <v>8</v>
      </c>
      <c r="C40" s="482"/>
      <c r="D40" s="482"/>
    </row>
    <row r="41" spans="1:4" ht="36.75">
      <c r="A41" s="168" t="s">
        <v>64</v>
      </c>
      <c r="B41" s="158" t="s">
        <v>8</v>
      </c>
      <c r="C41" s="482"/>
      <c r="D41" s="482"/>
    </row>
    <row r="42" spans="1:4">
      <c r="A42" s="457" t="s">
        <v>24</v>
      </c>
      <c r="B42" s="457"/>
      <c r="C42" s="457"/>
      <c r="D42" s="457"/>
    </row>
    <row r="43" spans="1:4" ht="36">
      <c r="A43" s="165" t="s">
        <v>65</v>
      </c>
      <c r="B43" s="167" t="s">
        <v>57</v>
      </c>
      <c r="C43" s="485">
        <v>2.74</v>
      </c>
      <c r="D43" s="482">
        <v>17764.46</v>
      </c>
    </row>
    <row r="44" spans="1:4">
      <c r="A44" s="165" t="s">
        <v>66</v>
      </c>
      <c r="B44" s="167" t="s">
        <v>67</v>
      </c>
      <c r="C44" s="485"/>
      <c r="D44" s="482"/>
    </row>
    <row r="45" spans="1:4" ht="24">
      <c r="A45" s="165" t="s">
        <v>68</v>
      </c>
      <c r="B45" s="167" t="s">
        <v>67</v>
      </c>
      <c r="C45" s="485"/>
      <c r="D45" s="482"/>
    </row>
    <row r="46" spans="1:4" ht="36.75">
      <c r="A46" s="165" t="s">
        <v>25</v>
      </c>
      <c r="B46" s="167" t="s">
        <v>69</v>
      </c>
      <c r="C46" s="485"/>
      <c r="D46" s="482"/>
    </row>
    <row r="47" spans="1:4" ht="48.75">
      <c r="A47" s="163" t="s">
        <v>26</v>
      </c>
      <c r="B47" s="167" t="s">
        <v>69</v>
      </c>
      <c r="C47" s="485"/>
      <c r="D47" s="482"/>
    </row>
    <row r="48" spans="1:4">
      <c r="A48" s="388" t="s">
        <v>70</v>
      </c>
      <c r="B48" s="157"/>
      <c r="C48" s="485"/>
      <c r="D48" s="482"/>
    </row>
    <row r="49" spans="1:4" ht="36.75">
      <c r="A49" s="163" t="s">
        <v>71</v>
      </c>
      <c r="B49" s="167" t="s">
        <v>18</v>
      </c>
      <c r="C49" s="485"/>
      <c r="D49" s="482"/>
    </row>
    <row r="50" spans="1:4">
      <c r="A50" s="163" t="s">
        <v>72</v>
      </c>
      <c r="B50" s="167" t="s">
        <v>19</v>
      </c>
      <c r="C50" s="485"/>
      <c r="D50" s="482"/>
    </row>
    <row r="51" spans="1:4">
      <c r="A51" s="163" t="s">
        <v>73</v>
      </c>
      <c r="B51" s="164" t="s">
        <v>19</v>
      </c>
      <c r="C51" s="485"/>
      <c r="D51" s="482"/>
    </row>
    <row r="52" spans="1:4">
      <c r="A52" s="163" t="s">
        <v>74</v>
      </c>
      <c r="B52" s="164" t="s">
        <v>19</v>
      </c>
      <c r="C52" s="485"/>
      <c r="D52" s="482"/>
    </row>
    <row r="53" spans="1:4">
      <c r="A53" s="163" t="s">
        <v>75</v>
      </c>
      <c r="B53" s="164" t="s">
        <v>19</v>
      </c>
      <c r="C53" s="485"/>
      <c r="D53" s="482"/>
    </row>
    <row r="54" spans="1:4">
      <c r="A54" s="163" t="s">
        <v>27</v>
      </c>
      <c r="B54" s="164" t="s">
        <v>19</v>
      </c>
      <c r="C54" s="485"/>
      <c r="D54" s="482"/>
    </row>
    <row r="55" spans="1:4" ht="36.75">
      <c r="A55" s="168" t="s">
        <v>28</v>
      </c>
      <c r="B55" s="167" t="s">
        <v>18</v>
      </c>
      <c r="C55" s="485"/>
      <c r="D55" s="482"/>
    </row>
    <row r="56" spans="1:4">
      <c r="A56" s="457" t="s">
        <v>29</v>
      </c>
      <c r="B56" s="457"/>
      <c r="C56" s="457"/>
      <c r="D56" s="457"/>
    </row>
    <row r="57" spans="1:4" ht="24.75">
      <c r="A57" s="163" t="s">
        <v>30</v>
      </c>
      <c r="B57" s="167" t="s">
        <v>76</v>
      </c>
      <c r="C57" s="482">
        <v>1.54</v>
      </c>
      <c r="D57" s="482">
        <f>C57*10*D9</f>
        <v>17064.739999999998</v>
      </c>
    </row>
    <row r="58" spans="1:4" ht="24.75">
      <c r="A58" s="163" t="s">
        <v>77</v>
      </c>
      <c r="B58" s="167" t="s">
        <v>76</v>
      </c>
      <c r="C58" s="482"/>
      <c r="D58" s="482"/>
    </row>
    <row r="59" spans="1:4" ht="36.75">
      <c r="A59" s="163" t="s">
        <v>31</v>
      </c>
      <c r="B59" s="167" t="s">
        <v>67</v>
      </c>
      <c r="C59" s="482"/>
      <c r="D59" s="482"/>
    </row>
    <row r="60" spans="1:4" ht="24.75">
      <c r="A60" s="163" t="s">
        <v>78</v>
      </c>
      <c r="B60" s="167" t="s">
        <v>76</v>
      </c>
      <c r="C60" s="482"/>
      <c r="D60" s="482"/>
    </row>
    <row r="61" spans="1:4" ht="36.75">
      <c r="A61" s="168" t="s">
        <v>32</v>
      </c>
      <c r="B61" s="167" t="s">
        <v>18</v>
      </c>
      <c r="C61" s="482"/>
      <c r="D61" s="482"/>
    </row>
    <row r="62" spans="1:4">
      <c r="A62" s="168" t="s">
        <v>33</v>
      </c>
      <c r="B62" s="164" t="s">
        <v>67</v>
      </c>
      <c r="C62" s="482"/>
      <c r="D62" s="482"/>
    </row>
    <row r="63" spans="1:4">
      <c r="A63" s="459" t="s">
        <v>34</v>
      </c>
      <c r="B63" s="460"/>
      <c r="C63" s="460"/>
      <c r="D63" s="461"/>
    </row>
    <row r="64" spans="1:4" ht="60">
      <c r="A64" s="170" t="s">
        <v>80</v>
      </c>
      <c r="B64" s="414" t="s">
        <v>79</v>
      </c>
      <c r="C64" s="427">
        <v>2.41</v>
      </c>
      <c r="D64" s="428">
        <f>C64*10*D9</f>
        <v>26705.21</v>
      </c>
    </row>
    <row r="65" spans="1:6">
      <c r="A65" s="415" t="s">
        <v>35</v>
      </c>
      <c r="B65" s="418"/>
      <c r="C65" s="483">
        <v>2.14</v>
      </c>
      <c r="D65" s="475">
        <v>21342.15</v>
      </c>
    </row>
    <row r="66" spans="1:6">
      <c r="A66" s="157" t="s">
        <v>83</v>
      </c>
      <c r="B66" s="418" t="s">
        <v>84</v>
      </c>
      <c r="C66" s="484"/>
      <c r="D66" s="476"/>
    </row>
    <row r="67" spans="1:6">
      <c r="A67" s="157" t="s">
        <v>82</v>
      </c>
      <c r="B67" s="418" t="s">
        <v>84</v>
      </c>
      <c r="C67" s="484"/>
      <c r="D67" s="476"/>
    </row>
    <row r="68" spans="1:6" ht="24">
      <c r="A68" s="157" t="s">
        <v>81</v>
      </c>
      <c r="B68" s="418" t="s">
        <v>84</v>
      </c>
      <c r="C68" s="73"/>
      <c r="D68" s="73"/>
    </row>
    <row r="69" spans="1:6" ht="72">
      <c r="A69" s="157" t="s">
        <v>170</v>
      </c>
      <c r="B69" s="164"/>
      <c r="C69" s="429">
        <v>4.22</v>
      </c>
      <c r="D69" s="421">
        <v>40444.83</v>
      </c>
    </row>
    <row r="70" spans="1:6">
      <c r="A70" s="388" t="s">
        <v>36</v>
      </c>
      <c r="B70" s="164"/>
      <c r="C70" s="420">
        <f>SUM(C14,C15,C17,C18,C21,C28,C32,C39,C43,C57,C64,C65,C69)</f>
        <v>19.36</v>
      </c>
      <c r="D70" s="420">
        <f>SUM(D57,D43,D64,D65,D69,D39,D32,D28,D21,D15,D14,D18,D17)</f>
        <v>186380.28</v>
      </c>
      <c r="E70" s="52"/>
      <c r="F70" s="54"/>
    </row>
  </sheetData>
  <mergeCells count="24">
    <mergeCell ref="A27:D27"/>
    <mergeCell ref="A1:C1"/>
    <mergeCell ref="A13:D13"/>
    <mergeCell ref="A19:D19"/>
    <mergeCell ref="C21:C26"/>
    <mergeCell ref="D21:D26"/>
    <mergeCell ref="C28:C29"/>
    <mergeCell ref="D28:D29"/>
    <mergeCell ref="A30:D30"/>
    <mergeCell ref="A31:D31"/>
    <mergeCell ref="C32:C37"/>
    <mergeCell ref="D32:D37"/>
    <mergeCell ref="A38:D38"/>
    <mergeCell ref="C39:C41"/>
    <mergeCell ref="D39:D41"/>
    <mergeCell ref="A42:D42"/>
    <mergeCell ref="C43:C55"/>
    <mergeCell ref="D43:D55"/>
    <mergeCell ref="A56:D56"/>
    <mergeCell ref="C57:C62"/>
    <mergeCell ref="D57:D62"/>
    <mergeCell ref="A63:D63"/>
    <mergeCell ref="C65:C67"/>
    <mergeCell ref="D65:D6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71"/>
  <sheetViews>
    <sheetView workbookViewId="0">
      <selection activeCell="H57" sqref="H57"/>
    </sheetView>
  </sheetViews>
  <sheetFormatPr defaultRowHeight="15"/>
  <cols>
    <col min="1" max="1" width="58" customWidth="1"/>
    <col min="6" max="6" width="11.5703125" customWidth="1"/>
  </cols>
  <sheetData>
    <row r="1" spans="1:4">
      <c r="A1" s="443" t="s">
        <v>0</v>
      </c>
      <c r="B1" s="444"/>
      <c r="C1" s="445"/>
      <c r="D1" s="2"/>
    </row>
    <row r="2" spans="1:4">
      <c r="A2" s="1" t="s">
        <v>109</v>
      </c>
      <c r="B2" s="2"/>
      <c r="C2" s="2"/>
      <c r="D2" s="2"/>
    </row>
    <row r="3" spans="1:4">
      <c r="A3" s="1" t="s">
        <v>110</v>
      </c>
      <c r="B3" s="2"/>
      <c r="C3" s="2"/>
      <c r="D3" s="2"/>
    </row>
    <row r="4" spans="1:4">
      <c r="A4" s="3"/>
      <c r="B4" s="2"/>
      <c r="C4" s="2"/>
      <c r="D4" s="2"/>
    </row>
    <row r="5" spans="1:4">
      <c r="A5" s="26"/>
      <c r="B5" s="2"/>
      <c r="C5" s="26" t="s">
        <v>37</v>
      </c>
      <c r="D5" s="397">
        <v>1974</v>
      </c>
    </row>
    <row r="6" spans="1:4">
      <c r="A6" s="26"/>
      <c r="B6" s="2"/>
      <c r="C6" s="26" t="s">
        <v>38</v>
      </c>
      <c r="D6" s="397">
        <v>3</v>
      </c>
    </row>
    <row r="7" spans="1:4">
      <c r="A7" s="26"/>
      <c r="B7" s="2"/>
      <c r="C7" s="26" t="s">
        <v>39</v>
      </c>
      <c r="D7" s="397">
        <v>2</v>
      </c>
    </row>
    <row r="8" spans="1:4">
      <c r="A8" s="26"/>
      <c r="B8" s="2"/>
      <c r="C8" s="26" t="s">
        <v>40</v>
      </c>
      <c r="D8" s="397">
        <v>24</v>
      </c>
    </row>
    <row r="9" spans="1:4">
      <c r="A9" s="26"/>
      <c r="B9" s="2"/>
      <c r="C9" s="26" t="s">
        <v>397</v>
      </c>
      <c r="D9" s="397">
        <v>1106.8</v>
      </c>
    </row>
    <row r="10" spans="1:4">
      <c r="A10" s="26"/>
      <c r="B10" s="2"/>
      <c r="C10" s="26" t="s">
        <v>350</v>
      </c>
      <c r="D10" s="397">
        <v>91.2</v>
      </c>
    </row>
    <row r="11" spans="1:4">
      <c r="A11" s="26"/>
      <c r="B11" s="2"/>
      <c r="C11" s="26" t="s">
        <v>326</v>
      </c>
      <c r="D11" s="397">
        <v>395</v>
      </c>
    </row>
    <row r="12" spans="1:4" ht="48">
      <c r="A12" s="36" t="s">
        <v>1</v>
      </c>
      <c r="B12" s="36" t="s">
        <v>2</v>
      </c>
      <c r="C12" s="36" t="s">
        <v>3</v>
      </c>
      <c r="D12" s="36" t="s">
        <v>4</v>
      </c>
    </row>
    <row r="13" spans="1:4">
      <c r="A13" s="447" t="s">
        <v>5</v>
      </c>
      <c r="B13" s="448"/>
      <c r="C13" s="448"/>
      <c r="D13" s="449"/>
    </row>
    <row r="14" spans="1:4" ht="147" customHeight="1">
      <c r="A14" s="8" t="s">
        <v>6</v>
      </c>
      <c r="B14" s="36" t="s">
        <v>7</v>
      </c>
      <c r="C14" s="109">
        <v>0.13</v>
      </c>
      <c r="D14" s="108">
        <f>C14*D9*12</f>
        <v>1726.6079999999997</v>
      </c>
    </row>
    <row r="15" spans="1:4" ht="132">
      <c r="A15" s="8" t="s">
        <v>52</v>
      </c>
      <c r="B15" s="57" t="s">
        <v>8</v>
      </c>
      <c r="C15" s="86">
        <v>1.55</v>
      </c>
      <c r="D15" s="108">
        <f>C15*D9*12</f>
        <v>20586.48</v>
      </c>
    </row>
    <row r="16" spans="1:4">
      <c r="A16" s="8" t="s">
        <v>9</v>
      </c>
      <c r="B16" s="57"/>
      <c r="C16" s="100"/>
      <c r="D16" s="100"/>
    </row>
    <row r="17" spans="1:4">
      <c r="A17" s="8" t="s">
        <v>112</v>
      </c>
      <c r="B17" s="107" t="s">
        <v>139</v>
      </c>
      <c r="C17" s="99">
        <v>1.51</v>
      </c>
      <c r="D17" s="100">
        <f>C17*12*D9</f>
        <v>20055.216</v>
      </c>
    </row>
    <row r="18" spans="1:4">
      <c r="A18" s="8" t="s">
        <v>111</v>
      </c>
      <c r="B18" s="107" t="s">
        <v>142</v>
      </c>
      <c r="C18" s="99">
        <v>2.09</v>
      </c>
      <c r="D18" s="100">
        <f>C18*12*D9</f>
        <v>27758.543999999998</v>
      </c>
    </row>
    <row r="19" spans="1:4">
      <c r="A19" s="451" t="s">
        <v>10</v>
      </c>
      <c r="B19" s="452"/>
      <c r="C19" s="452"/>
      <c r="D19" s="453"/>
    </row>
    <row r="20" spans="1:4">
      <c r="A20" s="37" t="s">
        <v>48</v>
      </c>
      <c r="B20" s="56"/>
      <c r="C20" s="56"/>
      <c r="D20" s="56"/>
    </row>
    <row r="21" spans="1:4" ht="24.75">
      <c r="A21" s="40" t="s">
        <v>11</v>
      </c>
      <c r="B21" s="57" t="s">
        <v>46</v>
      </c>
      <c r="C21" s="454">
        <v>2.16</v>
      </c>
      <c r="D21" s="454">
        <f>C21*12*D9</f>
        <v>28688.256000000001</v>
      </c>
    </row>
    <row r="22" spans="1:4" ht="24.75">
      <c r="A22" s="40" t="s">
        <v>12</v>
      </c>
      <c r="B22" s="57" t="s">
        <v>46</v>
      </c>
      <c r="C22" s="454"/>
      <c r="D22" s="454"/>
    </row>
    <row r="23" spans="1:4" ht="24.75">
      <c r="A23" s="40" t="s">
        <v>13</v>
      </c>
      <c r="B23" s="57" t="s">
        <v>46</v>
      </c>
      <c r="C23" s="454"/>
      <c r="D23" s="454"/>
    </row>
    <row r="24" spans="1:4" ht="24.75">
      <c r="A24" s="8" t="s">
        <v>51</v>
      </c>
      <c r="B24" s="57" t="s">
        <v>47</v>
      </c>
      <c r="C24" s="454"/>
      <c r="D24" s="454"/>
    </row>
    <row r="25" spans="1:4">
      <c r="A25" s="37" t="s">
        <v>49</v>
      </c>
      <c r="B25" s="57"/>
      <c r="C25" s="454"/>
      <c r="D25" s="454"/>
    </row>
    <row r="26" spans="1:4" ht="36.75">
      <c r="A26" s="8" t="s">
        <v>50</v>
      </c>
      <c r="B26" s="57" t="s">
        <v>54</v>
      </c>
      <c r="C26" s="454"/>
      <c r="D26" s="454"/>
    </row>
    <row r="27" spans="1:4">
      <c r="A27" s="447" t="s">
        <v>55</v>
      </c>
      <c r="B27" s="448"/>
      <c r="C27" s="448"/>
      <c r="D27" s="449"/>
    </row>
    <row r="28" spans="1:4" ht="24">
      <c r="A28" s="40" t="s">
        <v>14</v>
      </c>
      <c r="B28" s="23" t="s">
        <v>56</v>
      </c>
      <c r="C28" s="487">
        <v>0.2</v>
      </c>
      <c r="D28" s="487">
        <f>C28*12*D9</f>
        <v>2656.32</v>
      </c>
    </row>
    <row r="29" spans="1:4" ht="24">
      <c r="A29" s="8" t="s">
        <v>15</v>
      </c>
      <c r="B29" s="23" t="s">
        <v>57</v>
      </c>
      <c r="C29" s="491"/>
      <c r="D29" s="491"/>
    </row>
    <row r="30" spans="1:4">
      <c r="A30" s="447" t="s">
        <v>16</v>
      </c>
      <c r="B30" s="448"/>
      <c r="C30" s="448"/>
      <c r="D30" s="449"/>
    </row>
    <row r="31" spans="1:4">
      <c r="A31" s="455" t="s">
        <v>17</v>
      </c>
      <c r="B31" s="455"/>
      <c r="C31" s="455"/>
      <c r="D31" s="455"/>
    </row>
    <row r="32" spans="1:4" ht="36.75">
      <c r="A32" s="9" t="s">
        <v>58</v>
      </c>
      <c r="B32" s="57" t="s">
        <v>8</v>
      </c>
      <c r="C32" s="454">
        <v>0.54</v>
      </c>
      <c r="D32" s="477">
        <f>C32*12*D9</f>
        <v>7172.0640000000003</v>
      </c>
    </row>
    <row r="33" spans="1:4">
      <c r="A33" s="10" t="s">
        <v>59</v>
      </c>
      <c r="B33" s="25" t="s">
        <v>60</v>
      </c>
      <c r="C33" s="454"/>
      <c r="D33" s="477"/>
    </row>
    <row r="34" spans="1:4">
      <c r="A34" s="10" t="s">
        <v>61</v>
      </c>
      <c r="B34" s="25" t="s">
        <v>60</v>
      </c>
      <c r="C34" s="454"/>
      <c r="D34" s="477"/>
    </row>
    <row r="35" spans="1:4" ht="36.75">
      <c r="A35" s="38" t="s">
        <v>62</v>
      </c>
      <c r="B35" s="57" t="s">
        <v>8</v>
      </c>
      <c r="C35" s="454"/>
      <c r="D35" s="477"/>
    </row>
    <row r="36" spans="1:4">
      <c r="A36" s="10" t="s">
        <v>63</v>
      </c>
      <c r="B36" s="25" t="s">
        <v>60</v>
      </c>
      <c r="C36" s="454"/>
      <c r="D36" s="477"/>
    </row>
    <row r="37" spans="1:4" ht="36.75">
      <c r="A37" s="39" t="s">
        <v>20</v>
      </c>
      <c r="B37" s="57" t="s">
        <v>8</v>
      </c>
      <c r="C37" s="454"/>
      <c r="D37" s="477"/>
    </row>
    <row r="38" spans="1:4">
      <c r="A38" s="455" t="s">
        <v>21</v>
      </c>
      <c r="B38" s="455"/>
      <c r="C38" s="455"/>
      <c r="D38" s="455"/>
    </row>
    <row r="39" spans="1:4" ht="36.75">
      <c r="A39" s="38" t="s">
        <v>22</v>
      </c>
      <c r="B39" s="57" t="s">
        <v>8</v>
      </c>
      <c r="C39" s="477">
        <v>0.62</v>
      </c>
      <c r="D39" s="477">
        <f>C39*12*D9</f>
        <v>8234.5919999999987</v>
      </c>
    </row>
    <row r="40" spans="1:4" ht="36.75">
      <c r="A40" s="38" t="s">
        <v>23</v>
      </c>
      <c r="B40" s="57" t="s">
        <v>8</v>
      </c>
      <c r="C40" s="477"/>
      <c r="D40" s="477"/>
    </row>
    <row r="41" spans="1:4" ht="36.75">
      <c r="A41" s="11" t="s">
        <v>64</v>
      </c>
      <c r="B41" s="57" t="s">
        <v>8</v>
      </c>
      <c r="C41" s="477"/>
      <c r="D41" s="477"/>
    </row>
    <row r="42" spans="1:4">
      <c r="A42" s="457" t="s">
        <v>24</v>
      </c>
      <c r="B42" s="457"/>
      <c r="C42" s="457"/>
      <c r="D42" s="457"/>
    </row>
    <row r="43" spans="1:4" ht="24.75">
      <c r="A43" s="165" t="s">
        <v>65</v>
      </c>
      <c r="B43" s="167" t="s">
        <v>57</v>
      </c>
      <c r="C43" s="458">
        <v>1</v>
      </c>
      <c r="D43" s="458">
        <v>6864.8</v>
      </c>
    </row>
    <row r="44" spans="1:4">
      <c r="A44" s="165" t="s">
        <v>66</v>
      </c>
      <c r="B44" s="167" t="s">
        <v>67</v>
      </c>
      <c r="C44" s="458"/>
      <c r="D44" s="458"/>
    </row>
    <row r="45" spans="1:4">
      <c r="A45" s="165" t="s">
        <v>68</v>
      </c>
      <c r="B45" s="167" t="s">
        <v>67</v>
      </c>
      <c r="C45" s="458"/>
      <c r="D45" s="458"/>
    </row>
    <row r="46" spans="1:4" ht="36.75">
      <c r="A46" s="165" t="s">
        <v>25</v>
      </c>
      <c r="B46" s="167" t="s">
        <v>69</v>
      </c>
      <c r="C46" s="458"/>
      <c r="D46" s="458"/>
    </row>
    <row r="47" spans="1:4" ht="36.75">
      <c r="A47" s="163" t="s">
        <v>26</v>
      </c>
      <c r="B47" s="167" t="s">
        <v>69</v>
      </c>
      <c r="C47" s="458"/>
      <c r="D47" s="458"/>
    </row>
    <row r="48" spans="1:4">
      <c r="A48" s="388" t="s">
        <v>70</v>
      </c>
      <c r="B48" s="157"/>
      <c r="C48" s="458"/>
      <c r="D48" s="458"/>
    </row>
    <row r="49" spans="1:6" ht="36.75">
      <c r="A49" s="163" t="s">
        <v>71</v>
      </c>
      <c r="B49" s="167" t="s">
        <v>18</v>
      </c>
      <c r="C49" s="458"/>
      <c r="D49" s="458"/>
      <c r="F49" s="65"/>
    </row>
    <row r="50" spans="1:6">
      <c r="A50" s="163" t="s">
        <v>72</v>
      </c>
      <c r="B50" s="167" t="s">
        <v>19</v>
      </c>
      <c r="C50" s="458"/>
      <c r="D50" s="458"/>
    </row>
    <row r="51" spans="1:6">
      <c r="A51" s="163" t="s">
        <v>73</v>
      </c>
      <c r="B51" s="164" t="s">
        <v>19</v>
      </c>
      <c r="C51" s="458"/>
      <c r="D51" s="458"/>
    </row>
    <row r="52" spans="1:6">
      <c r="A52" s="163" t="s">
        <v>74</v>
      </c>
      <c r="B52" s="164" t="s">
        <v>19</v>
      </c>
      <c r="C52" s="458"/>
      <c r="D52" s="458"/>
    </row>
    <row r="53" spans="1:6">
      <c r="A53" s="163" t="s">
        <v>75</v>
      </c>
      <c r="B53" s="164" t="s">
        <v>19</v>
      </c>
      <c r="C53" s="458"/>
      <c r="D53" s="458"/>
    </row>
    <row r="54" spans="1:6">
      <c r="A54" s="163" t="s">
        <v>27</v>
      </c>
      <c r="B54" s="164" t="s">
        <v>19</v>
      </c>
      <c r="C54" s="458"/>
      <c r="D54" s="458"/>
    </row>
    <row r="55" spans="1:6" ht="36.75">
      <c r="A55" s="168" t="s">
        <v>28</v>
      </c>
      <c r="B55" s="167" t="s">
        <v>18</v>
      </c>
      <c r="C55" s="458"/>
      <c r="D55" s="458"/>
    </row>
    <row r="56" spans="1:6">
      <c r="A56" s="455" t="s">
        <v>29</v>
      </c>
      <c r="B56" s="455"/>
      <c r="C56" s="455"/>
      <c r="D56" s="455"/>
    </row>
    <row r="57" spans="1:6" ht="24.75">
      <c r="A57" s="10" t="s">
        <v>30</v>
      </c>
      <c r="B57" s="24" t="s">
        <v>76</v>
      </c>
      <c r="C57" s="489">
        <v>0.79</v>
      </c>
      <c r="D57" s="489">
        <f>C57*12*D9</f>
        <v>10492.464</v>
      </c>
    </row>
    <row r="58" spans="1:6" ht="24.75">
      <c r="A58" s="10" t="s">
        <v>77</v>
      </c>
      <c r="B58" s="24" t="s">
        <v>76</v>
      </c>
      <c r="C58" s="489"/>
      <c r="D58" s="489"/>
    </row>
    <row r="59" spans="1:6" ht="24.75">
      <c r="A59" s="10" t="s">
        <v>31</v>
      </c>
      <c r="B59" s="24" t="s">
        <v>67</v>
      </c>
      <c r="C59" s="489"/>
      <c r="D59" s="489"/>
    </row>
    <row r="60" spans="1:6" ht="24.75">
      <c r="A60" s="10" t="s">
        <v>78</v>
      </c>
      <c r="B60" s="24" t="s">
        <v>76</v>
      </c>
      <c r="C60" s="489"/>
      <c r="D60" s="489"/>
    </row>
    <row r="61" spans="1:6" ht="36.75">
      <c r="A61" s="11" t="s">
        <v>32</v>
      </c>
      <c r="B61" s="24" t="s">
        <v>18</v>
      </c>
      <c r="C61" s="489"/>
      <c r="D61" s="489"/>
    </row>
    <row r="62" spans="1:6">
      <c r="A62" s="11" t="s">
        <v>33</v>
      </c>
      <c r="B62" s="25" t="s">
        <v>67</v>
      </c>
      <c r="C62" s="489"/>
      <c r="D62" s="489"/>
    </row>
    <row r="63" spans="1:6">
      <c r="A63" s="447" t="s">
        <v>34</v>
      </c>
      <c r="B63" s="448"/>
      <c r="C63" s="448"/>
      <c r="D63" s="449"/>
    </row>
    <row r="64" spans="1:6" ht="48">
      <c r="A64" s="41" t="s">
        <v>80</v>
      </c>
      <c r="B64" s="42" t="s">
        <v>79</v>
      </c>
      <c r="C64" s="110">
        <v>2.41</v>
      </c>
      <c r="D64" s="112">
        <f>C64*12*D9</f>
        <v>32008.655999999999</v>
      </c>
    </row>
    <row r="65" spans="1:6">
      <c r="A65" s="55" t="s">
        <v>35</v>
      </c>
      <c r="B65" s="51"/>
      <c r="C65" s="487">
        <v>2.14</v>
      </c>
      <c r="D65" s="473">
        <v>28421.48</v>
      </c>
      <c r="E65" s="490"/>
    </row>
    <row r="66" spans="1:6">
      <c r="A66" s="8" t="s">
        <v>83</v>
      </c>
      <c r="B66" s="51" t="s">
        <v>84</v>
      </c>
      <c r="C66" s="488"/>
      <c r="D66" s="474"/>
      <c r="E66" s="490"/>
      <c r="F66" s="65"/>
    </row>
    <row r="67" spans="1:6">
      <c r="A67" s="8" t="s">
        <v>82</v>
      </c>
      <c r="B67" s="51" t="s">
        <v>84</v>
      </c>
      <c r="C67" s="488"/>
      <c r="D67" s="474"/>
      <c r="E67" s="490"/>
    </row>
    <row r="68" spans="1:6">
      <c r="A68" s="8" t="s">
        <v>81</v>
      </c>
      <c r="B68" s="51" t="s">
        <v>84</v>
      </c>
      <c r="C68" s="119"/>
      <c r="D68" s="424"/>
    </row>
    <row r="69" spans="1:6" ht="60">
      <c r="A69" s="8" t="s">
        <v>170</v>
      </c>
      <c r="B69" s="25"/>
      <c r="C69" s="111">
        <v>4.22</v>
      </c>
      <c r="D69" s="423">
        <v>43044.74</v>
      </c>
      <c r="E69" s="61"/>
      <c r="F69" s="65"/>
    </row>
    <row r="70" spans="1:6">
      <c r="A70" s="8" t="s">
        <v>113</v>
      </c>
      <c r="B70" s="25"/>
      <c r="C70" s="111"/>
      <c r="D70" s="120">
        <f>-(54.8*12*17.22)</f>
        <v>-11323.871999999998</v>
      </c>
      <c r="E70" s="61"/>
      <c r="F70" s="65"/>
    </row>
    <row r="71" spans="1:6">
      <c r="A71" s="56" t="s">
        <v>36</v>
      </c>
      <c r="B71" s="25"/>
      <c r="C71" s="89">
        <f>SUM(C69,C65,C64,C57,C43,C39,C32,C28,C21,C18,C17,C15,C14)</f>
        <v>19.36</v>
      </c>
      <c r="D71" s="121">
        <f>SUM(D57,D43,D64,D65,D69,D39,D32,D28,D21,D15,D14,D18,D17,D70)</f>
        <v>226386.34800000003</v>
      </c>
      <c r="E71" s="52"/>
      <c r="F71" s="54"/>
    </row>
  </sheetData>
  <mergeCells count="25">
    <mergeCell ref="A27:D27"/>
    <mergeCell ref="E65:E67"/>
    <mergeCell ref="A1:C1"/>
    <mergeCell ref="A13:D13"/>
    <mergeCell ref="A19:D19"/>
    <mergeCell ref="C21:C26"/>
    <mergeCell ref="D21:D26"/>
    <mergeCell ref="C28:C29"/>
    <mergeCell ref="D28:D29"/>
    <mergeCell ref="A30:D30"/>
    <mergeCell ref="A31:D31"/>
    <mergeCell ref="C32:C37"/>
    <mergeCell ref="D32:D37"/>
    <mergeCell ref="A38:D38"/>
    <mergeCell ref="C39:C41"/>
    <mergeCell ref="D39:D41"/>
    <mergeCell ref="A63:D63"/>
    <mergeCell ref="C65:C67"/>
    <mergeCell ref="D65:D67"/>
    <mergeCell ref="A42:D42"/>
    <mergeCell ref="C43:C55"/>
    <mergeCell ref="D43:D55"/>
    <mergeCell ref="A56:D56"/>
    <mergeCell ref="C57:C62"/>
    <mergeCell ref="D57:D6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73"/>
  <sheetViews>
    <sheetView workbookViewId="0">
      <selection sqref="A1:D71"/>
    </sheetView>
  </sheetViews>
  <sheetFormatPr defaultRowHeight="15"/>
  <cols>
    <col min="1" max="1" width="47.5703125" customWidth="1"/>
    <col min="4" max="4" width="15.85546875" customWidth="1"/>
    <col min="5" max="5" width="10" bestFit="1" customWidth="1"/>
  </cols>
  <sheetData>
    <row r="1" spans="1:4" ht="30" customHeight="1">
      <c r="A1" s="443" t="s">
        <v>0</v>
      </c>
      <c r="B1" s="444"/>
      <c r="C1" s="445"/>
      <c r="D1" s="70"/>
    </row>
    <row r="2" spans="1:4">
      <c r="A2" s="1" t="s">
        <v>114</v>
      </c>
      <c r="B2" s="2"/>
      <c r="C2" s="2"/>
      <c r="D2" s="2"/>
    </row>
    <row r="3" spans="1:4">
      <c r="A3" s="1" t="s">
        <v>117</v>
      </c>
      <c r="B3" s="2"/>
      <c r="C3" s="2"/>
      <c r="D3" s="2"/>
    </row>
    <row r="4" spans="1:4">
      <c r="A4" s="26"/>
      <c r="B4" s="2"/>
      <c r="C4" s="26" t="s">
        <v>37</v>
      </c>
      <c r="D4" s="397">
        <v>1975</v>
      </c>
    </row>
    <row r="5" spans="1:4">
      <c r="A5" s="26"/>
      <c r="B5" s="2"/>
      <c r="C5" s="26" t="s">
        <v>38</v>
      </c>
      <c r="D5" s="397">
        <v>3</v>
      </c>
    </row>
    <row r="6" spans="1:4">
      <c r="A6" s="26"/>
      <c r="B6" s="2"/>
      <c r="C6" s="26" t="s">
        <v>39</v>
      </c>
      <c r="D6" s="397">
        <v>2</v>
      </c>
    </row>
    <row r="7" spans="1:4">
      <c r="A7" s="26"/>
      <c r="B7" s="2"/>
      <c r="C7" s="26" t="s">
        <v>40</v>
      </c>
      <c r="D7" s="397">
        <v>22</v>
      </c>
    </row>
    <row r="8" spans="1:4">
      <c r="A8" s="26"/>
      <c r="B8" s="2"/>
      <c r="C8" s="26" t="s">
        <v>349</v>
      </c>
      <c r="D8" s="397">
        <v>997</v>
      </c>
    </row>
    <row r="9" spans="1:4">
      <c r="A9" s="26"/>
      <c r="B9" s="2"/>
      <c r="C9" s="26" t="s">
        <v>398</v>
      </c>
      <c r="D9" s="397">
        <v>86.1</v>
      </c>
    </row>
    <row r="10" spans="1:4">
      <c r="A10" s="26"/>
      <c r="B10" s="2"/>
      <c r="C10" s="26" t="s">
        <v>326</v>
      </c>
      <c r="D10" s="397">
        <v>396.3</v>
      </c>
    </row>
    <row r="11" spans="1:4" ht="36">
      <c r="A11" s="36" t="s">
        <v>1</v>
      </c>
      <c r="B11" s="36" t="s">
        <v>2</v>
      </c>
      <c r="C11" s="36" t="s">
        <v>3</v>
      </c>
      <c r="D11" s="36" t="s">
        <v>4</v>
      </c>
    </row>
    <row r="12" spans="1:4">
      <c r="A12" s="447" t="s">
        <v>5</v>
      </c>
      <c r="B12" s="448"/>
      <c r="C12" s="448"/>
      <c r="D12" s="449"/>
    </row>
    <row r="13" spans="1:4" ht="168">
      <c r="A13" s="8" t="s">
        <v>6</v>
      </c>
      <c r="B13" s="36" t="s">
        <v>7</v>
      </c>
      <c r="C13" s="114">
        <v>0.13</v>
      </c>
      <c r="D13" s="44">
        <f>C13*D8*9</f>
        <v>1166.4900000000002</v>
      </c>
    </row>
    <row r="14" spans="1:4" ht="156">
      <c r="A14" s="8" t="s">
        <v>52</v>
      </c>
      <c r="B14" s="64" t="s">
        <v>8</v>
      </c>
      <c r="C14" s="86">
        <v>1.1599999999999999</v>
      </c>
      <c r="D14" s="44">
        <f>C14*D8*9</f>
        <v>10408.68</v>
      </c>
    </row>
    <row r="15" spans="1:4">
      <c r="A15" s="8" t="s">
        <v>9</v>
      </c>
      <c r="B15" s="64"/>
      <c r="C15" s="27"/>
      <c r="D15" s="27"/>
    </row>
    <row r="16" spans="1:4">
      <c r="A16" s="8" t="s">
        <v>112</v>
      </c>
      <c r="B16" s="116" t="s">
        <v>142</v>
      </c>
      <c r="C16" s="99">
        <v>1.51</v>
      </c>
      <c r="D16" s="100">
        <f>C16*9*D8</f>
        <v>13549.23</v>
      </c>
    </row>
    <row r="17" spans="1:4">
      <c r="A17" s="8" t="s">
        <v>111</v>
      </c>
      <c r="B17" s="116" t="s">
        <v>141</v>
      </c>
      <c r="C17" s="99">
        <v>2.09</v>
      </c>
      <c r="D17" s="100">
        <f>C17*9*D8</f>
        <v>18753.57</v>
      </c>
    </row>
    <row r="18" spans="1:4">
      <c r="A18" s="8" t="s">
        <v>115</v>
      </c>
      <c r="B18" s="116" t="s">
        <v>19</v>
      </c>
      <c r="C18" s="99">
        <v>0.39</v>
      </c>
      <c r="D18" s="100">
        <f>C18*9*D8</f>
        <v>3499.4700000000003</v>
      </c>
    </row>
    <row r="19" spans="1:4">
      <c r="A19" s="451" t="s">
        <v>10</v>
      </c>
      <c r="B19" s="452"/>
      <c r="C19" s="452"/>
      <c r="D19" s="453"/>
    </row>
    <row r="20" spans="1:4">
      <c r="A20" s="37" t="s">
        <v>48</v>
      </c>
      <c r="B20" s="63"/>
      <c r="C20" s="63"/>
      <c r="D20" s="63"/>
    </row>
    <row r="21" spans="1:4" ht="24.75">
      <c r="A21" s="40" t="s">
        <v>11</v>
      </c>
      <c r="B21" s="64" t="s">
        <v>46</v>
      </c>
      <c r="C21" s="454">
        <v>2.16</v>
      </c>
      <c r="D21" s="454">
        <f>C21*9*D8</f>
        <v>19381.68</v>
      </c>
    </row>
    <row r="22" spans="1:4" ht="24.75">
      <c r="A22" s="40" t="s">
        <v>12</v>
      </c>
      <c r="B22" s="64" t="s">
        <v>46</v>
      </c>
      <c r="C22" s="454"/>
      <c r="D22" s="454"/>
    </row>
    <row r="23" spans="1:4" ht="24.75">
      <c r="A23" s="40" t="s">
        <v>13</v>
      </c>
      <c r="B23" s="64" t="s">
        <v>46</v>
      </c>
      <c r="C23" s="454"/>
      <c r="D23" s="454"/>
    </row>
    <row r="24" spans="1:4" ht="24.75">
      <c r="A24" s="8" t="s">
        <v>51</v>
      </c>
      <c r="B24" s="64" t="s">
        <v>47</v>
      </c>
      <c r="C24" s="454"/>
      <c r="D24" s="454"/>
    </row>
    <row r="25" spans="1:4">
      <c r="A25" s="37" t="s">
        <v>49</v>
      </c>
      <c r="B25" s="64"/>
      <c r="C25" s="454"/>
      <c r="D25" s="454"/>
    </row>
    <row r="26" spans="1:4" ht="36.75">
      <c r="A26" s="8" t="s">
        <v>50</v>
      </c>
      <c r="B26" s="64" t="s">
        <v>54</v>
      </c>
      <c r="C26" s="454"/>
      <c r="D26" s="454"/>
    </row>
    <row r="27" spans="1:4">
      <c r="A27" s="447" t="s">
        <v>55</v>
      </c>
      <c r="B27" s="448"/>
      <c r="C27" s="448"/>
      <c r="D27" s="449"/>
    </row>
    <row r="28" spans="1:4" ht="24">
      <c r="A28" s="40" t="s">
        <v>14</v>
      </c>
      <c r="B28" s="23" t="s">
        <v>56</v>
      </c>
      <c r="C28" s="487">
        <v>0.2</v>
      </c>
      <c r="D28" s="487">
        <f>C28*9*D8</f>
        <v>1794.6000000000001</v>
      </c>
    </row>
    <row r="29" spans="1:4" ht="24">
      <c r="A29" s="8" t="s">
        <v>15</v>
      </c>
      <c r="B29" s="23" t="s">
        <v>57</v>
      </c>
      <c r="C29" s="491"/>
      <c r="D29" s="491"/>
    </row>
    <row r="30" spans="1:4">
      <c r="A30" s="447" t="s">
        <v>16</v>
      </c>
      <c r="B30" s="448"/>
      <c r="C30" s="448"/>
      <c r="D30" s="449"/>
    </row>
    <row r="31" spans="1:4">
      <c r="A31" s="455" t="s">
        <v>17</v>
      </c>
      <c r="B31" s="455"/>
      <c r="C31" s="455"/>
      <c r="D31" s="455"/>
    </row>
    <row r="32" spans="1:4" ht="36.75">
      <c r="A32" s="9" t="s">
        <v>58</v>
      </c>
      <c r="B32" s="64" t="s">
        <v>8</v>
      </c>
      <c r="C32" s="454">
        <v>0.54</v>
      </c>
      <c r="D32" s="477">
        <f>C32*9*D8</f>
        <v>4845.42</v>
      </c>
    </row>
    <row r="33" spans="1:6" ht="24.75">
      <c r="A33" s="10" t="s">
        <v>59</v>
      </c>
      <c r="B33" s="25" t="s">
        <v>60</v>
      </c>
      <c r="C33" s="454"/>
      <c r="D33" s="477"/>
    </row>
    <row r="34" spans="1:6" ht="24.75">
      <c r="A34" s="10" t="s">
        <v>61</v>
      </c>
      <c r="B34" s="25" t="s">
        <v>60</v>
      </c>
      <c r="C34" s="454"/>
      <c r="D34" s="477"/>
    </row>
    <row r="35" spans="1:6" ht="36.75">
      <c r="A35" s="38" t="s">
        <v>62</v>
      </c>
      <c r="B35" s="64" t="s">
        <v>8</v>
      </c>
      <c r="C35" s="454"/>
      <c r="D35" s="477"/>
    </row>
    <row r="36" spans="1:6">
      <c r="A36" s="10" t="s">
        <v>63</v>
      </c>
      <c r="B36" s="25" t="s">
        <v>60</v>
      </c>
      <c r="C36" s="454"/>
      <c r="D36" s="477"/>
    </row>
    <row r="37" spans="1:6" ht="36.75">
      <c r="A37" s="39" t="s">
        <v>20</v>
      </c>
      <c r="B37" s="64" t="s">
        <v>8</v>
      </c>
      <c r="C37" s="454"/>
      <c r="D37" s="477"/>
    </row>
    <row r="38" spans="1:6">
      <c r="A38" s="455" t="s">
        <v>21</v>
      </c>
      <c r="B38" s="455"/>
      <c r="C38" s="455"/>
      <c r="D38" s="455"/>
    </row>
    <row r="39" spans="1:6" ht="36.75">
      <c r="A39" s="38" t="s">
        <v>22</v>
      </c>
      <c r="B39" s="64" t="s">
        <v>8</v>
      </c>
      <c r="C39" s="477">
        <v>0.62</v>
      </c>
      <c r="D39" s="477">
        <f>C39*9*D8</f>
        <v>5563.26</v>
      </c>
    </row>
    <row r="40" spans="1:6" ht="36.75">
      <c r="A40" s="38" t="s">
        <v>23</v>
      </c>
      <c r="B40" s="64" t="s">
        <v>8</v>
      </c>
      <c r="C40" s="477"/>
      <c r="D40" s="477"/>
    </row>
    <row r="41" spans="1:6" ht="36.75">
      <c r="A41" s="11" t="s">
        <v>64</v>
      </c>
      <c r="B41" s="64" t="s">
        <v>8</v>
      </c>
      <c r="C41" s="477"/>
      <c r="D41" s="477"/>
    </row>
    <row r="42" spans="1:6">
      <c r="A42" s="455" t="s">
        <v>24</v>
      </c>
      <c r="B42" s="455"/>
      <c r="C42" s="455"/>
      <c r="D42" s="455"/>
    </row>
    <row r="43" spans="1:6" ht="36">
      <c r="A43" s="38" t="s">
        <v>65</v>
      </c>
      <c r="B43" s="24" t="s">
        <v>57</v>
      </c>
      <c r="C43" s="477">
        <v>1.25</v>
      </c>
      <c r="D43" s="458">
        <f>C43*9*D8</f>
        <v>11216.25</v>
      </c>
    </row>
    <row r="44" spans="1:6">
      <c r="A44" s="38" t="s">
        <v>66</v>
      </c>
      <c r="B44" s="24" t="s">
        <v>67</v>
      </c>
      <c r="C44" s="477"/>
      <c r="D44" s="458"/>
    </row>
    <row r="45" spans="1:6" ht="24">
      <c r="A45" s="38" t="s">
        <v>68</v>
      </c>
      <c r="B45" s="24" t="s">
        <v>67</v>
      </c>
      <c r="C45" s="477"/>
      <c r="D45" s="458"/>
    </row>
    <row r="46" spans="1:6" ht="36.75">
      <c r="A46" s="38" t="s">
        <v>25</v>
      </c>
      <c r="B46" s="24" t="s">
        <v>69</v>
      </c>
      <c r="C46" s="477"/>
      <c r="D46" s="458"/>
    </row>
    <row r="47" spans="1:6" ht="48.75">
      <c r="A47" s="10" t="s">
        <v>26</v>
      </c>
      <c r="B47" s="24" t="s">
        <v>69</v>
      </c>
      <c r="C47" s="477"/>
      <c r="D47" s="458"/>
      <c r="F47" s="65"/>
    </row>
    <row r="48" spans="1:6">
      <c r="A48" s="63" t="s">
        <v>70</v>
      </c>
      <c r="B48" s="8"/>
      <c r="C48" s="477"/>
      <c r="D48" s="458"/>
    </row>
    <row r="49" spans="1:4" ht="36.75">
      <c r="A49" s="10" t="s">
        <v>71</v>
      </c>
      <c r="B49" s="24" t="s">
        <v>18</v>
      </c>
      <c r="C49" s="477"/>
      <c r="D49" s="458"/>
    </row>
    <row r="50" spans="1:4">
      <c r="A50" s="10" t="s">
        <v>72</v>
      </c>
      <c r="B50" s="24" t="s">
        <v>19</v>
      </c>
      <c r="C50" s="477"/>
      <c r="D50" s="458"/>
    </row>
    <row r="51" spans="1:4">
      <c r="A51" s="10" t="s">
        <v>73</v>
      </c>
      <c r="B51" s="25" t="s">
        <v>19</v>
      </c>
      <c r="C51" s="477"/>
      <c r="D51" s="458"/>
    </row>
    <row r="52" spans="1:4">
      <c r="A52" s="10" t="s">
        <v>74</v>
      </c>
      <c r="B52" s="25" t="s">
        <v>19</v>
      </c>
      <c r="C52" s="477"/>
      <c r="D52" s="458"/>
    </row>
    <row r="53" spans="1:4">
      <c r="A53" s="10" t="s">
        <v>75</v>
      </c>
      <c r="B53" s="25" t="s">
        <v>19</v>
      </c>
      <c r="C53" s="477"/>
      <c r="D53" s="458"/>
    </row>
    <row r="54" spans="1:4">
      <c r="A54" s="10" t="s">
        <v>27</v>
      </c>
      <c r="B54" s="25" t="s">
        <v>19</v>
      </c>
      <c r="C54" s="477"/>
      <c r="D54" s="458"/>
    </row>
    <row r="55" spans="1:4" ht="36.75">
      <c r="A55" s="11" t="s">
        <v>28</v>
      </c>
      <c r="B55" s="24" t="s">
        <v>18</v>
      </c>
      <c r="C55" s="477"/>
      <c r="D55" s="458"/>
    </row>
    <row r="56" spans="1:4">
      <c r="A56" s="455" t="s">
        <v>29</v>
      </c>
      <c r="B56" s="455"/>
      <c r="C56" s="455"/>
      <c r="D56" s="455"/>
    </row>
    <row r="57" spans="1:4" ht="24.75">
      <c r="A57" s="10" t="s">
        <v>30</v>
      </c>
      <c r="B57" s="24" t="s">
        <v>76</v>
      </c>
      <c r="C57" s="477">
        <v>0.54</v>
      </c>
      <c r="D57" s="477">
        <f>C57*9*D8</f>
        <v>4845.42</v>
      </c>
    </row>
    <row r="58" spans="1:4" ht="24.75">
      <c r="A58" s="10" t="s">
        <v>77</v>
      </c>
      <c r="B58" s="24" t="s">
        <v>76</v>
      </c>
      <c r="C58" s="477"/>
      <c r="D58" s="477"/>
    </row>
    <row r="59" spans="1:4" ht="36.75">
      <c r="A59" s="10" t="s">
        <v>31</v>
      </c>
      <c r="B59" s="24" t="s">
        <v>67</v>
      </c>
      <c r="C59" s="477"/>
      <c r="D59" s="477"/>
    </row>
    <row r="60" spans="1:4" ht="24.75">
      <c r="A60" s="10" t="s">
        <v>78</v>
      </c>
      <c r="B60" s="24" t="s">
        <v>76</v>
      </c>
      <c r="C60" s="477"/>
      <c r="D60" s="477"/>
    </row>
    <row r="61" spans="1:4" ht="36.75">
      <c r="A61" s="11" t="s">
        <v>32</v>
      </c>
      <c r="B61" s="24" t="s">
        <v>18</v>
      </c>
      <c r="C61" s="477"/>
      <c r="D61" s="477"/>
    </row>
    <row r="62" spans="1:4">
      <c r="A62" s="11" t="s">
        <v>33</v>
      </c>
      <c r="B62" s="25" t="s">
        <v>67</v>
      </c>
      <c r="C62" s="477"/>
      <c r="D62" s="477"/>
    </row>
    <row r="63" spans="1:4">
      <c r="A63" s="447" t="s">
        <v>34</v>
      </c>
      <c r="B63" s="448"/>
      <c r="C63" s="448"/>
      <c r="D63" s="449"/>
    </row>
    <row r="64" spans="1:4" ht="60">
      <c r="A64" s="41" t="s">
        <v>80</v>
      </c>
      <c r="B64" s="42" t="s">
        <v>79</v>
      </c>
      <c r="C64" s="115">
        <v>2.41</v>
      </c>
      <c r="D64" s="117">
        <f>C64*9*D8</f>
        <v>21624.93</v>
      </c>
    </row>
    <row r="65" spans="1:6">
      <c r="A65" s="62" t="s">
        <v>35</v>
      </c>
      <c r="B65" s="51"/>
      <c r="C65" s="487">
        <v>2.14</v>
      </c>
      <c r="D65" s="473">
        <v>19201.95</v>
      </c>
    </row>
    <row r="66" spans="1:6">
      <c r="A66" s="8" t="s">
        <v>83</v>
      </c>
      <c r="B66" s="51" t="s">
        <v>84</v>
      </c>
      <c r="C66" s="488"/>
      <c r="D66" s="474"/>
      <c r="F66" s="65"/>
    </row>
    <row r="67" spans="1:6">
      <c r="A67" s="8" t="s">
        <v>82</v>
      </c>
      <c r="B67" s="51" t="s">
        <v>84</v>
      </c>
      <c r="C67" s="488"/>
      <c r="D67" s="474"/>
    </row>
    <row r="68" spans="1:6">
      <c r="A68" s="8" t="s">
        <v>81</v>
      </c>
      <c r="B68" s="51" t="s">
        <v>84</v>
      </c>
      <c r="C68" s="119"/>
      <c r="D68" s="424"/>
    </row>
    <row r="69" spans="1:6" ht="60">
      <c r="A69" s="8" t="s">
        <v>170</v>
      </c>
      <c r="B69" s="25"/>
      <c r="C69" s="118">
        <v>4.22</v>
      </c>
      <c r="D69" s="423">
        <v>36324.18</v>
      </c>
      <c r="E69" s="71"/>
      <c r="F69" s="72"/>
    </row>
    <row r="70" spans="1:6">
      <c r="A70" s="8" t="s">
        <v>113</v>
      </c>
      <c r="B70" s="25"/>
      <c r="C70" s="118"/>
      <c r="D70" s="120">
        <v>-4750.2</v>
      </c>
    </row>
    <row r="71" spans="1:6">
      <c r="A71" s="63" t="s">
        <v>36</v>
      </c>
      <c r="B71" s="25"/>
      <c r="C71" s="89">
        <f>SUM(C69,C65,C64,C57,C43,C39,C32,C28,C21,C18,C17,C16,C14,C13)</f>
        <v>19.36</v>
      </c>
      <c r="D71" s="121">
        <f>SUM(D57,D43,D64,D65,D69,D39,D32,D28,D21,D14,D13,D17,D16,D70,D18)</f>
        <v>167424.93</v>
      </c>
      <c r="F71" s="65"/>
    </row>
    <row r="73" spans="1:6">
      <c r="D73" s="65"/>
    </row>
  </sheetData>
  <mergeCells count="24">
    <mergeCell ref="A56:D56"/>
    <mergeCell ref="C57:C62"/>
    <mergeCell ref="D57:D62"/>
    <mergeCell ref="A63:D63"/>
    <mergeCell ref="C65:C67"/>
    <mergeCell ref="D65:D67"/>
    <mergeCell ref="A38:D38"/>
    <mergeCell ref="C39:C41"/>
    <mergeCell ref="D39:D41"/>
    <mergeCell ref="A42:D42"/>
    <mergeCell ref="C43:C55"/>
    <mergeCell ref="D43:D55"/>
    <mergeCell ref="C28:C29"/>
    <mergeCell ref="D28:D29"/>
    <mergeCell ref="A30:D30"/>
    <mergeCell ref="A31:D31"/>
    <mergeCell ref="C32:C37"/>
    <mergeCell ref="D32:D37"/>
    <mergeCell ref="A27:D27"/>
    <mergeCell ref="A1:C1"/>
    <mergeCell ref="A12:D12"/>
    <mergeCell ref="A19:D19"/>
    <mergeCell ref="C21:C26"/>
    <mergeCell ref="D21:D2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71"/>
  <sheetViews>
    <sheetView topLeftCell="A56" workbookViewId="0">
      <selection activeCell="J77" sqref="J77"/>
    </sheetView>
  </sheetViews>
  <sheetFormatPr defaultRowHeight="15"/>
  <cols>
    <col min="1" max="1" width="48.140625" customWidth="1"/>
    <col min="4" max="4" width="12.140625" customWidth="1"/>
  </cols>
  <sheetData>
    <row r="1" spans="1:4" ht="30" customHeight="1">
      <c r="A1" s="443" t="s">
        <v>0</v>
      </c>
      <c r="B1" s="444"/>
      <c r="C1" s="445"/>
      <c r="D1" s="70"/>
    </row>
    <row r="2" spans="1:4">
      <c r="A2" s="1" t="s">
        <v>116</v>
      </c>
      <c r="B2" s="2"/>
      <c r="C2" s="2"/>
      <c r="D2" s="2"/>
    </row>
    <row r="3" spans="1:4">
      <c r="A3" s="1" t="s">
        <v>117</v>
      </c>
      <c r="B3" s="2"/>
      <c r="C3" s="2"/>
      <c r="D3" s="2"/>
    </row>
    <row r="4" spans="1:4">
      <c r="A4" s="26"/>
      <c r="B4" s="2"/>
      <c r="C4" s="26" t="s">
        <v>37</v>
      </c>
      <c r="D4" s="397">
        <v>1976</v>
      </c>
    </row>
    <row r="5" spans="1:4">
      <c r="A5" s="26"/>
      <c r="B5" s="2"/>
      <c r="C5" s="26" t="s">
        <v>38</v>
      </c>
      <c r="D5" s="397">
        <v>3</v>
      </c>
    </row>
    <row r="6" spans="1:4">
      <c r="A6" s="26"/>
      <c r="B6" s="2"/>
      <c r="C6" s="26" t="s">
        <v>39</v>
      </c>
      <c r="D6" s="397">
        <v>2</v>
      </c>
    </row>
    <row r="7" spans="1:4">
      <c r="A7" s="26"/>
      <c r="B7" s="2"/>
      <c r="C7" s="26" t="s">
        <v>40</v>
      </c>
      <c r="D7" s="397">
        <v>24</v>
      </c>
    </row>
    <row r="8" spans="1:4">
      <c r="A8" s="26"/>
      <c r="B8" s="2"/>
      <c r="C8" s="26" t="s">
        <v>324</v>
      </c>
      <c r="D8" s="397">
        <v>1072.8</v>
      </c>
    </row>
    <row r="9" spans="1:4">
      <c r="A9" s="26"/>
      <c r="B9" s="2"/>
      <c r="C9" s="26" t="s">
        <v>325</v>
      </c>
      <c r="D9" s="397">
        <v>88.7</v>
      </c>
    </row>
    <row r="10" spans="1:4">
      <c r="A10" s="26"/>
      <c r="B10" s="2"/>
      <c r="C10" s="26" t="s">
        <v>326</v>
      </c>
      <c r="D10" s="397">
        <v>388.6</v>
      </c>
    </row>
    <row r="11" spans="1:4" ht="36">
      <c r="A11" s="36" t="s">
        <v>1</v>
      </c>
      <c r="B11" s="36" t="s">
        <v>2</v>
      </c>
      <c r="C11" s="36" t="s">
        <v>3</v>
      </c>
      <c r="D11" s="36" t="s">
        <v>4</v>
      </c>
    </row>
    <row r="12" spans="1:4">
      <c r="A12" s="447" t="s">
        <v>5</v>
      </c>
      <c r="B12" s="448"/>
      <c r="C12" s="448"/>
      <c r="D12" s="449"/>
    </row>
    <row r="13" spans="1:4" ht="174.75" customHeight="1">
      <c r="A13" s="8" t="s">
        <v>6</v>
      </c>
      <c r="B13" s="36" t="s">
        <v>7</v>
      </c>
      <c r="C13" s="127">
        <v>0.13</v>
      </c>
      <c r="D13" s="128">
        <f>C13*D8*9</f>
        <v>1255.1759999999999</v>
      </c>
    </row>
    <row r="14" spans="1:4" ht="156">
      <c r="A14" s="8" t="s">
        <v>52</v>
      </c>
      <c r="B14" s="69" t="s">
        <v>8</v>
      </c>
      <c r="C14" s="86">
        <v>1.54</v>
      </c>
      <c r="D14" s="44">
        <f>C14*D8*9</f>
        <v>14869.008000000002</v>
      </c>
    </row>
    <row r="15" spans="1:4">
      <c r="A15" s="8" t="s">
        <v>9</v>
      </c>
      <c r="B15" s="69"/>
      <c r="C15" s="100"/>
      <c r="D15" s="100"/>
    </row>
    <row r="16" spans="1:4">
      <c r="A16" s="8" t="s">
        <v>118</v>
      </c>
      <c r="B16" s="134" t="s">
        <v>143</v>
      </c>
      <c r="C16" s="99">
        <v>0.25</v>
      </c>
      <c r="D16" s="100">
        <f>C16*9*D8</f>
        <v>2413.7999999999997</v>
      </c>
    </row>
    <row r="17" spans="1:4">
      <c r="A17" s="8" t="s">
        <v>119</v>
      </c>
      <c r="B17" s="134" t="s">
        <v>19</v>
      </c>
      <c r="C17" s="99">
        <v>3.22</v>
      </c>
      <c r="D17" s="100">
        <f>C17*9*D8</f>
        <v>31089.743999999999</v>
      </c>
    </row>
    <row r="18" spans="1:4">
      <c r="A18" s="451" t="s">
        <v>10</v>
      </c>
      <c r="B18" s="452"/>
      <c r="C18" s="452"/>
      <c r="D18" s="453"/>
    </row>
    <row r="19" spans="1:4">
      <c r="A19" s="37" t="s">
        <v>48</v>
      </c>
      <c r="B19" s="67"/>
      <c r="C19" s="67"/>
      <c r="D19" s="67"/>
    </row>
    <row r="20" spans="1:4" ht="24.75">
      <c r="A20" s="40" t="s">
        <v>11</v>
      </c>
      <c r="B20" s="69" t="s">
        <v>46</v>
      </c>
      <c r="C20" s="492">
        <v>2.16</v>
      </c>
      <c r="D20" s="492">
        <f>C20*9*D8</f>
        <v>20855.232</v>
      </c>
    </row>
    <row r="21" spans="1:4" ht="24.75">
      <c r="A21" s="40" t="s">
        <v>12</v>
      </c>
      <c r="B21" s="69" t="s">
        <v>46</v>
      </c>
      <c r="C21" s="492"/>
      <c r="D21" s="492"/>
    </row>
    <row r="22" spans="1:4" ht="24.75">
      <c r="A22" s="40" t="s">
        <v>13</v>
      </c>
      <c r="B22" s="69" t="s">
        <v>46</v>
      </c>
      <c r="C22" s="492"/>
      <c r="D22" s="492"/>
    </row>
    <row r="23" spans="1:4" ht="24.75">
      <c r="A23" s="8" t="s">
        <v>51</v>
      </c>
      <c r="B23" s="69" t="s">
        <v>47</v>
      </c>
      <c r="C23" s="492"/>
      <c r="D23" s="492"/>
    </row>
    <row r="24" spans="1:4">
      <c r="A24" s="37" t="s">
        <v>49</v>
      </c>
      <c r="B24" s="69"/>
      <c r="C24" s="492"/>
      <c r="D24" s="492"/>
    </row>
    <row r="25" spans="1:4" ht="36.75">
      <c r="A25" s="8" t="s">
        <v>50</v>
      </c>
      <c r="B25" s="69" t="s">
        <v>54</v>
      </c>
      <c r="C25" s="492"/>
      <c r="D25" s="492"/>
    </row>
    <row r="26" spans="1:4">
      <c r="A26" s="447" t="s">
        <v>55</v>
      </c>
      <c r="B26" s="448"/>
      <c r="C26" s="448"/>
      <c r="D26" s="449"/>
    </row>
    <row r="27" spans="1:4" ht="24">
      <c r="A27" s="40" t="s">
        <v>14</v>
      </c>
      <c r="B27" s="23" t="s">
        <v>56</v>
      </c>
      <c r="C27" s="487">
        <v>0.2</v>
      </c>
      <c r="D27" s="487">
        <f>C27*9*D8</f>
        <v>1931.04</v>
      </c>
    </row>
    <row r="28" spans="1:4" ht="24">
      <c r="A28" s="8" t="s">
        <v>15</v>
      </c>
      <c r="B28" s="23" t="s">
        <v>57</v>
      </c>
      <c r="C28" s="491"/>
      <c r="D28" s="491"/>
    </row>
    <row r="29" spans="1:4">
      <c r="A29" s="447" t="s">
        <v>16</v>
      </c>
      <c r="B29" s="448"/>
      <c r="C29" s="448"/>
      <c r="D29" s="449"/>
    </row>
    <row r="30" spans="1:4">
      <c r="A30" s="455" t="s">
        <v>17</v>
      </c>
      <c r="B30" s="455"/>
      <c r="C30" s="455"/>
      <c r="D30" s="455"/>
    </row>
    <row r="31" spans="1:4" ht="36.75">
      <c r="A31" s="9" t="s">
        <v>58</v>
      </c>
      <c r="B31" s="69" t="s">
        <v>8</v>
      </c>
      <c r="C31" s="454">
        <v>0.54</v>
      </c>
      <c r="D31" s="477">
        <f>C31*9*D8</f>
        <v>5213.808</v>
      </c>
    </row>
    <row r="32" spans="1:4" ht="24.75">
      <c r="A32" s="10" t="s">
        <v>59</v>
      </c>
      <c r="B32" s="25" t="s">
        <v>60</v>
      </c>
      <c r="C32" s="454"/>
      <c r="D32" s="477"/>
    </row>
    <row r="33" spans="1:4" ht="24.75">
      <c r="A33" s="10" t="s">
        <v>61</v>
      </c>
      <c r="B33" s="25" t="s">
        <v>60</v>
      </c>
      <c r="C33" s="454"/>
      <c r="D33" s="477"/>
    </row>
    <row r="34" spans="1:4" ht="36.75">
      <c r="A34" s="38" t="s">
        <v>62</v>
      </c>
      <c r="B34" s="69" t="s">
        <v>8</v>
      </c>
      <c r="C34" s="454"/>
      <c r="D34" s="477"/>
    </row>
    <row r="35" spans="1:4">
      <c r="A35" s="10" t="s">
        <v>63</v>
      </c>
      <c r="B35" s="25" t="s">
        <v>60</v>
      </c>
      <c r="C35" s="454"/>
      <c r="D35" s="477"/>
    </row>
    <row r="36" spans="1:4" ht="36.75">
      <c r="A36" s="39" t="s">
        <v>20</v>
      </c>
      <c r="B36" s="69" t="s">
        <v>8</v>
      </c>
      <c r="C36" s="454"/>
      <c r="D36" s="477"/>
    </row>
    <row r="37" spans="1:4">
      <c r="A37" s="455" t="s">
        <v>21</v>
      </c>
      <c r="B37" s="455"/>
      <c r="C37" s="455"/>
      <c r="D37" s="455"/>
    </row>
    <row r="38" spans="1:4" ht="36.75">
      <c r="A38" s="38" t="s">
        <v>22</v>
      </c>
      <c r="B38" s="69" t="s">
        <v>8</v>
      </c>
      <c r="C38" s="477">
        <v>0.8</v>
      </c>
      <c r="D38" s="477">
        <f>C38*9*D8</f>
        <v>7724.16</v>
      </c>
    </row>
    <row r="39" spans="1:4" ht="36.75">
      <c r="A39" s="38" t="s">
        <v>23</v>
      </c>
      <c r="B39" s="69" t="s">
        <v>8</v>
      </c>
      <c r="C39" s="477"/>
      <c r="D39" s="477"/>
    </row>
    <row r="40" spans="1:4" ht="36.75">
      <c r="A40" s="11" t="s">
        <v>64</v>
      </c>
      <c r="B40" s="69" t="s">
        <v>8</v>
      </c>
      <c r="C40" s="477"/>
      <c r="D40" s="477"/>
    </row>
    <row r="41" spans="1:4">
      <c r="A41" s="455" t="s">
        <v>24</v>
      </c>
      <c r="B41" s="455"/>
      <c r="C41" s="455"/>
      <c r="D41" s="455"/>
    </row>
    <row r="42" spans="1:4" ht="24.75">
      <c r="A42" s="38" t="s">
        <v>65</v>
      </c>
      <c r="B42" s="24" t="s">
        <v>57</v>
      </c>
      <c r="C42" s="477">
        <v>1.21</v>
      </c>
      <c r="D42" s="458">
        <v>14127.97</v>
      </c>
    </row>
    <row r="43" spans="1:4">
      <c r="A43" s="38" t="s">
        <v>66</v>
      </c>
      <c r="B43" s="24" t="s">
        <v>67</v>
      </c>
      <c r="C43" s="477"/>
      <c r="D43" s="458"/>
    </row>
    <row r="44" spans="1:4" ht="24">
      <c r="A44" s="38" t="s">
        <v>68</v>
      </c>
      <c r="B44" s="24" t="s">
        <v>67</v>
      </c>
      <c r="C44" s="477"/>
      <c r="D44" s="458"/>
    </row>
    <row r="45" spans="1:4" ht="36.75">
      <c r="A45" s="38" t="s">
        <v>25</v>
      </c>
      <c r="B45" s="24" t="s">
        <v>69</v>
      </c>
      <c r="C45" s="477"/>
      <c r="D45" s="458"/>
    </row>
    <row r="46" spans="1:4" ht="48.75">
      <c r="A46" s="10" t="s">
        <v>26</v>
      </c>
      <c r="B46" s="24" t="s">
        <v>69</v>
      </c>
      <c r="C46" s="477"/>
      <c r="D46" s="458"/>
    </row>
    <row r="47" spans="1:4">
      <c r="A47" s="67" t="s">
        <v>70</v>
      </c>
      <c r="B47" s="8"/>
      <c r="C47" s="477"/>
      <c r="D47" s="458"/>
    </row>
    <row r="48" spans="1:4" ht="36.75">
      <c r="A48" s="10" t="s">
        <v>71</v>
      </c>
      <c r="B48" s="24" t="s">
        <v>18</v>
      </c>
      <c r="C48" s="477"/>
      <c r="D48" s="458"/>
    </row>
    <row r="49" spans="1:4">
      <c r="A49" s="10" t="s">
        <v>72</v>
      </c>
      <c r="B49" s="24" t="s">
        <v>19</v>
      </c>
      <c r="C49" s="477"/>
      <c r="D49" s="458"/>
    </row>
    <row r="50" spans="1:4">
      <c r="A50" s="10" t="s">
        <v>73</v>
      </c>
      <c r="B50" s="25" t="s">
        <v>19</v>
      </c>
      <c r="C50" s="477"/>
      <c r="D50" s="458"/>
    </row>
    <row r="51" spans="1:4">
      <c r="A51" s="10" t="s">
        <v>74</v>
      </c>
      <c r="B51" s="25" t="s">
        <v>19</v>
      </c>
      <c r="C51" s="477"/>
      <c r="D51" s="458"/>
    </row>
    <row r="52" spans="1:4">
      <c r="A52" s="10" t="s">
        <v>75</v>
      </c>
      <c r="B52" s="25" t="s">
        <v>19</v>
      </c>
      <c r="C52" s="477"/>
      <c r="D52" s="458"/>
    </row>
    <row r="53" spans="1:4">
      <c r="A53" s="10" t="s">
        <v>27</v>
      </c>
      <c r="B53" s="25" t="s">
        <v>19</v>
      </c>
      <c r="C53" s="477"/>
      <c r="D53" s="458"/>
    </row>
    <row r="54" spans="1:4" ht="36.75">
      <c r="A54" s="11" t="s">
        <v>28</v>
      </c>
      <c r="B54" s="24" t="s">
        <v>18</v>
      </c>
      <c r="C54" s="477"/>
      <c r="D54" s="458"/>
    </row>
    <row r="55" spans="1:4">
      <c r="A55" s="455" t="s">
        <v>29</v>
      </c>
      <c r="B55" s="455"/>
      <c r="C55" s="455"/>
      <c r="D55" s="455"/>
    </row>
    <row r="56" spans="1:4" ht="24.75">
      <c r="A56" s="10" t="s">
        <v>30</v>
      </c>
      <c r="B56" s="24" t="s">
        <v>76</v>
      </c>
      <c r="C56" s="477">
        <v>0.54</v>
      </c>
      <c r="D56" s="477">
        <f>C56*9*D8</f>
        <v>5213.808</v>
      </c>
    </row>
    <row r="57" spans="1:4" ht="24.75">
      <c r="A57" s="10" t="s">
        <v>77</v>
      </c>
      <c r="B57" s="24" t="s">
        <v>76</v>
      </c>
      <c r="C57" s="477"/>
      <c r="D57" s="477"/>
    </row>
    <row r="58" spans="1:4" ht="36.75">
      <c r="A58" s="10" t="s">
        <v>31</v>
      </c>
      <c r="B58" s="24" t="s">
        <v>67</v>
      </c>
      <c r="C58" s="477"/>
      <c r="D58" s="477"/>
    </row>
    <row r="59" spans="1:4" ht="24.75">
      <c r="A59" s="10" t="s">
        <v>78</v>
      </c>
      <c r="B59" s="24" t="s">
        <v>76</v>
      </c>
      <c r="C59" s="477"/>
      <c r="D59" s="477"/>
    </row>
    <row r="60" spans="1:4" ht="36.75">
      <c r="A60" s="11" t="s">
        <v>32</v>
      </c>
      <c r="B60" s="24" t="s">
        <v>18</v>
      </c>
      <c r="C60" s="477"/>
      <c r="D60" s="477"/>
    </row>
    <row r="61" spans="1:4">
      <c r="A61" s="11" t="s">
        <v>33</v>
      </c>
      <c r="B61" s="25" t="s">
        <v>67</v>
      </c>
      <c r="C61" s="477"/>
      <c r="D61" s="477"/>
    </row>
    <row r="62" spans="1:4">
      <c r="A62" s="447" t="s">
        <v>34</v>
      </c>
      <c r="B62" s="448"/>
      <c r="C62" s="448"/>
      <c r="D62" s="449"/>
    </row>
    <row r="63" spans="1:4" ht="60">
      <c r="A63" s="41" t="s">
        <v>80</v>
      </c>
      <c r="B63" s="42" t="s">
        <v>79</v>
      </c>
      <c r="C63" s="125">
        <v>2.41</v>
      </c>
      <c r="D63" s="430">
        <f>C63*9*D8</f>
        <v>23269.031999999999</v>
      </c>
    </row>
    <row r="64" spans="1:4">
      <c r="A64" s="66" t="s">
        <v>35</v>
      </c>
      <c r="B64" s="51"/>
      <c r="C64" s="487">
        <v>2.14</v>
      </c>
      <c r="D64" s="473">
        <v>20662.11</v>
      </c>
    </row>
    <row r="65" spans="1:6">
      <c r="A65" s="8" t="s">
        <v>83</v>
      </c>
      <c r="B65" s="51" t="s">
        <v>84</v>
      </c>
      <c r="C65" s="488"/>
      <c r="D65" s="474"/>
      <c r="F65" s="65"/>
    </row>
    <row r="66" spans="1:6">
      <c r="A66" s="8" t="s">
        <v>82</v>
      </c>
      <c r="B66" s="51" t="s">
        <v>84</v>
      </c>
      <c r="C66" s="488"/>
      <c r="D66" s="474"/>
    </row>
    <row r="67" spans="1:6">
      <c r="A67" s="8" t="s">
        <v>81</v>
      </c>
      <c r="B67" s="51" t="s">
        <v>84</v>
      </c>
      <c r="C67" s="68"/>
      <c r="D67" s="73"/>
    </row>
    <row r="68" spans="1:6" ht="60">
      <c r="A68" s="8" t="s">
        <v>170</v>
      </c>
      <c r="B68" s="25"/>
      <c r="C68" s="135">
        <v>4.22</v>
      </c>
      <c r="D68" s="431">
        <v>38447.07</v>
      </c>
      <c r="E68" s="61"/>
      <c r="F68" s="74"/>
    </row>
    <row r="69" spans="1:6">
      <c r="A69" s="8" t="s">
        <v>113</v>
      </c>
      <c r="B69" s="25"/>
      <c r="C69" s="135"/>
      <c r="D69" s="120">
        <f>-(61.3*9*17.22)</f>
        <v>-9500.2739999999976</v>
      </c>
    </row>
    <row r="70" spans="1:6">
      <c r="A70" s="67" t="s">
        <v>36</v>
      </c>
      <c r="B70" s="25"/>
      <c r="C70" s="89">
        <f>SUM(C68,C64,C63,C56,C42,C38,C31,C27,C20,C17,C16,C14,C13)</f>
        <v>19.359999999999996</v>
      </c>
      <c r="D70" s="121">
        <f>SUM(D56,D42,D63,D64,D68,D38,D31,D27,D20,D14,D13,D17,D16,D69)</f>
        <v>177571.68399999998</v>
      </c>
    </row>
    <row r="71" spans="1:6">
      <c r="D71" s="45"/>
    </row>
  </sheetData>
  <mergeCells count="24">
    <mergeCell ref="A26:D26"/>
    <mergeCell ref="A1:C1"/>
    <mergeCell ref="A12:D12"/>
    <mergeCell ref="A18:D18"/>
    <mergeCell ref="C20:C25"/>
    <mergeCell ref="D20:D25"/>
    <mergeCell ref="C27:C28"/>
    <mergeCell ref="D27:D28"/>
    <mergeCell ref="A29:D29"/>
    <mergeCell ref="A30:D30"/>
    <mergeCell ref="C31:C36"/>
    <mergeCell ref="D31:D36"/>
    <mergeCell ref="A37:D37"/>
    <mergeCell ref="C38:C40"/>
    <mergeCell ref="D38:D40"/>
    <mergeCell ref="A41:D41"/>
    <mergeCell ref="C42:C54"/>
    <mergeCell ref="D42:D54"/>
    <mergeCell ref="A55:D55"/>
    <mergeCell ref="C56:C61"/>
    <mergeCell ref="D56:D61"/>
    <mergeCell ref="A62:D62"/>
    <mergeCell ref="C64:C66"/>
    <mergeCell ref="D64:D6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73"/>
  <sheetViews>
    <sheetView topLeftCell="A45" workbookViewId="0">
      <selection activeCell="J50" sqref="J50"/>
    </sheetView>
  </sheetViews>
  <sheetFormatPr defaultRowHeight="15"/>
  <cols>
    <col min="1" max="1" width="54.7109375" customWidth="1"/>
    <col min="2" max="2" width="9.140625" customWidth="1"/>
    <col min="4" max="5" width="9.5703125" bestFit="1" customWidth="1"/>
  </cols>
  <sheetData>
    <row r="1" spans="1:6" ht="17.25" customHeight="1">
      <c r="A1" s="493" t="s">
        <v>120</v>
      </c>
      <c r="B1" s="493"/>
      <c r="C1" s="493"/>
      <c r="D1" s="493"/>
    </row>
    <row r="2" spans="1:6">
      <c r="A2" s="84" t="s">
        <v>122</v>
      </c>
      <c r="B2" s="2"/>
      <c r="C2" s="2"/>
      <c r="D2" s="2"/>
    </row>
    <row r="3" spans="1:6">
      <c r="A3" s="84" t="s">
        <v>121</v>
      </c>
      <c r="B3" s="2"/>
      <c r="C3" s="2"/>
      <c r="D3" s="2"/>
    </row>
    <row r="4" spans="1:6">
      <c r="A4" s="2"/>
      <c r="B4" s="2"/>
      <c r="C4" s="26" t="s">
        <v>37</v>
      </c>
      <c r="D4" s="397">
        <v>1980</v>
      </c>
      <c r="E4" s="2"/>
      <c r="F4" s="2"/>
    </row>
    <row r="5" spans="1:6">
      <c r="A5" s="2"/>
      <c r="B5" s="2"/>
      <c r="C5" s="26" t="s">
        <v>38</v>
      </c>
      <c r="D5" s="397">
        <v>4</v>
      </c>
      <c r="E5" s="2"/>
      <c r="F5" s="2"/>
    </row>
    <row r="6" spans="1:6">
      <c r="A6" s="2"/>
      <c r="B6" s="2"/>
      <c r="C6" s="26" t="s">
        <v>39</v>
      </c>
      <c r="D6" s="397">
        <v>2</v>
      </c>
      <c r="E6" s="2"/>
      <c r="F6" s="2"/>
    </row>
    <row r="7" spans="1:6">
      <c r="A7" s="2"/>
      <c r="B7" s="2"/>
      <c r="C7" s="26" t="s">
        <v>40</v>
      </c>
      <c r="D7" s="397">
        <v>20</v>
      </c>
      <c r="E7" s="2"/>
      <c r="F7" s="2"/>
    </row>
    <row r="8" spans="1:6">
      <c r="A8" s="2"/>
      <c r="B8" s="2"/>
      <c r="C8" s="26" t="s">
        <v>399</v>
      </c>
      <c r="D8" s="397">
        <v>1124.0999999999999</v>
      </c>
      <c r="E8" s="2"/>
      <c r="F8" s="2"/>
    </row>
    <row r="9" spans="1:6">
      <c r="A9" s="2"/>
      <c r="B9" s="2"/>
      <c r="C9" s="26" t="s">
        <v>350</v>
      </c>
      <c r="D9" s="397">
        <v>103.8</v>
      </c>
      <c r="E9" s="2"/>
      <c r="F9" s="2"/>
    </row>
    <row r="10" spans="1:6">
      <c r="A10" s="2"/>
      <c r="B10" s="2"/>
      <c r="C10" s="26" t="s">
        <v>326</v>
      </c>
      <c r="D10" s="397">
        <v>289.8</v>
      </c>
      <c r="E10" s="2"/>
      <c r="F10" s="2"/>
    </row>
    <row r="11" spans="1:6" ht="48.75">
      <c r="A11" s="83" t="s">
        <v>1</v>
      </c>
      <c r="B11" s="83" t="s">
        <v>2</v>
      </c>
      <c r="C11" s="83" t="s">
        <v>3</v>
      </c>
      <c r="D11" s="83" t="s">
        <v>4</v>
      </c>
    </row>
    <row r="12" spans="1:6">
      <c r="A12" s="96" t="s">
        <v>5</v>
      </c>
      <c r="B12" s="97"/>
      <c r="C12" s="97"/>
      <c r="D12" s="98"/>
    </row>
    <row r="13" spans="1:6" ht="156">
      <c r="A13" s="8" t="s">
        <v>6</v>
      </c>
      <c r="B13" s="36" t="s">
        <v>7</v>
      </c>
      <c r="C13" s="36">
        <v>0.14000000000000001</v>
      </c>
      <c r="D13" s="44">
        <f>C13*8*D8</f>
        <v>1258.992</v>
      </c>
    </row>
    <row r="14" spans="1:6" ht="136.5" customHeight="1">
      <c r="A14" s="8" t="s">
        <v>52</v>
      </c>
      <c r="B14" s="36" t="s">
        <v>8</v>
      </c>
      <c r="C14" s="86">
        <v>2.34</v>
      </c>
      <c r="D14" s="44">
        <f>C14*8*D8</f>
        <v>21043.151999999998</v>
      </c>
    </row>
    <row r="15" spans="1:6">
      <c r="A15" s="79" t="s">
        <v>10</v>
      </c>
      <c r="B15" s="80"/>
      <c r="C15" s="80"/>
      <c r="D15" s="81"/>
    </row>
    <row r="16" spans="1:6">
      <c r="A16" s="37" t="s">
        <v>48</v>
      </c>
      <c r="B16" s="82"/>
      <c r="C16" s="82"/>
      <c r="D16" s="82"/>
    </row>
    <row r="17" spans="1:4" ht="24.75">
      <c r="A17" s="40" t="s">
        <v>11</v>
      </c>
      <c r="B17" s="83" t="s">
        <v>46</v>
      </c>
      <c r="C17" s="42">
        <v>2.16</v>
      </c>
      <c r="D17" s="42">
        <f>C17*8*D8</f>
        <v>19424.448</v>
      </c>
    </row>
    <row r="18" spans="1:4" ht="24.75">
      <c r="A18" s="40" t="s">
        <v>12</v>
      </c>
      <c r="B18" s="83" t="s">
        <v>46</v>
      </c>
      <c r="C18" s="91"/>
      <c r="D18" s="91"/>
    </row>
    <row r="19" spans="1:4" ht="24.75">
      <c r="A19" s="40" t="s">
        <v>13</v>
      </c>
      <c r="B19" s="83" t="s">
        <v>46</v>
      </c>
      <c r="C19" s="91"/>
      <c r="D19" s="91"/>
    </row>
    <row r="20" spans="1:4" ht="24.75">
      <c r="A20" s="8" t="s">
        <v>51</v>
      </c>
      <c r="B20" s="83" t="s">
        <v>47</v>
      </c>
      <c r="C20" s="91"/>
      <c r="D20" s="91"/>
    </row>
    <row r="21" spans="1:4">
      <c r="A21" s="37" t="s">
        <v>49</v>
      </c>
      <c r="B21" s="83"/>
      <c r="C21" s="91"/>
      <c r="D21" s="91"/>
    </row>
    <row r="22" spans="1:4" ht="36.75">
      <c r="A22" s="8" t="s">
        <v>50</v>
      </c>
      <c r="B22" s="83" t="s">
        <v>54</v>
      </c>
      <c r="C22" s="92"/>
      <c r="D22" s="92"/>
    </row>
    <row r="23" spans="1:4" ht="15" customHeight="1">
      <c r="A23" s="75" t="s">
        <v>55</v>
      </c>
      <c r="B23" s="76"/>
      <c r="C23" s="76"/>
      <c r="D23" s="77"/>
    </row>
    <row r="24" spans="1:4" ht="24">
      <c r="A24" s="40" t="s">
        <v>14</v>
      </c>
      <c r="B24" s="23" t="s">
        <v>56</v>
      </c>
      <c r="C24" s="42">
        <v>0.2</v>
      </c>
      <c r="D24" s="42">
        <f>C24*8*D8</f>
        <v>1798.56</v>
      </c>
    </row>
    <row r="25" spans="1:4" ht="24">
      <c r="A25" s="8" t="s">
        <v>15</v>
      </c>
      <c r="B25" s="23" t="s">
        <v>57</v>
      </c>
      <c r="C25" s="92"/>
      <c r="D25" s="92"/>
    </row>
    <row r="26" spans="1:4">
      <c r="A26" s="75" t="s">
        <v>16</v>
      </c>
      <c r="B26" s="76"/>
      <c r="C26" s="76"/>
      <c r="D26" s="77"/>
    </row>
    <row r="27" spans="1:4">
      <c r="A27" s="75" t="s">
        <v>17</v>
      </c>
      <c r="B27" s="76"/>
      <c r="C27" s="76"/>
      <c r="D27" s="77"/>
    </row>
    <row r="28" spans="1:4" ht="36.75">
      <c r="A28" s="9" t="s">
        <v>58</v>
      </c>
      <c r="B28" s="83" t="s">
        <v>8</v>
      </c>
      <c r="C28" s="42">
        <v>0.61</v>
      </c>
      <c r="D28" s="42">
        <f>C28*8*D8</f>
        <v>5485.6079999999993</v>
      </c>
    </row>
    <row r="29" spans="1:4">
      <c r="A29" s="10" t="s">
        <v>59</v>
      </c>
      <c r="B29" s="25" t="s">
        <v>60</v>
      </c>
      <c r="C29" s="91"/>
      <c r="D29" s="91"/>
    </row>
    <row r="30" spans="1:4" ht="24.75">
      <c r="A30" s="10" t="s">
        <v>61</v>
      </c>
      <c r="B30" s="25" t="s">
        <v>60</v>
      </c>
      <c r="C30" s="91"/>
      <c r="D30" s="91"/>
    </row>
    <row r="31" spans="1:4" ht="36.75">
      <c r="A31" s="38" t="s">
        <v>62</v>
      </c>
      <c r="B31" s="83" t="s">
        <v>8</v>
      </c>
      <c r="C31" s="91"/>
      <c r="D31" s="91"/>
    </row>
    <row r="32" spans="1:4">
      <c r="A32" s="10" t="s">
        <v>63</v>
      </c>
      <c r="B32" s="25" t="s">
        <v>60</v>
      </c>
      <c r="C32" s="91"/>
      <c r="D32" s="91"/>
    </row>
    <row r="33" spans="1:4" ht="36.75">
      <c r="A33" s="39" t="s">
        <v>20</v>
      </c>
      <c r="B33" s="83" t="s">
        <v>8</v>
      </c>
      <c r="C33" s="92"/>
      <c r="D33" s="92"/>
    </row>
    <row r="34" spans="1:4">
      <c r="A34" s="75" t="s">
        <v>43</v>
      </c>
      <c r="B34" s="76"/>
      <c r="C34" s="76"/>
      <c r="D34" s="77"/>
    </row>
    <row r="35" spans="1:4" ht="36.75">
      <c r="A35" s="10" t="s">
        <v>58</v>
      </c>
      <c r="B35" s="24" t="s">
        <v>18</v>
      </c>
      <c r="C35" s="93">
        <v>1</v>
      </c>
      <c r="D35" s="42">
        <f>C35*8*D8</f>
        <v>8992.7999999999993</v>
      </c>
    </row>
    <row r="36" spans="1:4">
      <c r="A36" s="10" t="s">
        <v>59</v>
      </c>
      <c r="B36" s="24" t="s">
        <v>60</v>
      </c>
      <c r="C36" s="94"/>
      <c r="D36" s="91"/>
    </row>
    <row r="37" spans="1:4" ht="24.75">
      <c r="A37" s="10" t="s">
        <v>87</v>
      </c>
      <c r="B37" s="24" t="s">
        <v>60</v>
      </c>
      <c r="C37" s="94"/>
      <c r="D37" s="91"/>
    </row>
    <row r="38" spans="1:4" ht="36.75">
      <c r="A38" s="10" t="s">
        <v>85</v>
      </c>
      <c r="B38" s="24" t="s">
        <v>18</v>
      </c>
      <c r="C38" s="94"/>
      <c r="D38" s="91"/>
    </row>
    <row r="39" spans="1:4" ht="36.75">
      <c r="A39" s="11" t="s">
        <v>86</v>
      </c>
      <c r="B39" s="24" t="s">
        <v>18</v>
      </c>
      <c r="C39" s="94"/>
      <c r="D39" s="91"/>
    </row>
    <row r="40" spans="1:4">
      <c r="A40" s="10" t="s">
        <v>63</v>
      </c>
      <c r="B40" s="24" t="s">
        <v>60</v>
      </c>
      <c r="C40" s="95"/>
      <c r="D40" s="92"/>
    </row>
    <row r="41" spans="1:4">
      <c r="A41" s="75" t="s">
        <v>21</v>
      </c>
      <c r="B41" s="76"/>
      <c r="C41" s="76"/>
      <c r="D41" s="77"/>
    </row>
    <row r="42" spans="1:4" ht="36.75">
      <c r="A42" s="38" t="s">
        <v>22</v>
      </c>
      <c r="B42" s="83" t="s">
        <v>8</v>
      </c>
      <c r="C42" s="42">
        <v>0.7</v>
      </c>
      <c r="D42" s="42">
        <f>C42*8*D8</f>
        <v>6294.9599999999991</v>
      </c>
    </row>
    <row r="43" spans="1:4" ht="36.75">
      <c r="A43" s="38" t="s">
        <v>23</v>
      </c>
      <c r="B43" s="83" t="s">
        <v>8</v>
      </c>
      <c r="C43" s="91"/>
      <c r="D43" s="91"/>
    </row>
    <row r="44" spans="1:4" ht="36.75">
      <c r="A44" s="11" t="s">
        <v>64</v>
      </c>
      <c r="B44" s="83" t="s">
        <v>8</v>
      </c>
      <c r="C44" s="92"/>
      <c r="D44" s="92"/>
    </row>
    <row r="45" spans="1:4">
      <c r="A45" s="75" t="s">
        <v>24</v>
      </c>
      <c r="B45" s="76"/>
      <c r="C45" s="76"/>
      <c r="D45" s="77"/>
    </row>
    <row r="46" spans="1:4" ht="24.75">
      <c r="A46" s="38" t="s">
        <v>65</v>
      </c>
      <c r="B46" s="24" t="s">
        <v>57</v>
      </c>
      <c r="C46" s="42">
        <v>3.82</v>
      </c>
      <c r="D46" s="381">
        <v>34358.589999999997</v>
      </c>
    </row>
    <row r="47" spans="1:4">
      <c r="A47" s="38" t="s">
        <v>66</v>
      </c>
      <c r="B47" s="24" t="s">
        <v>67</v>
      </c>
      <c r="C47" s="91"/>
      <c r="D47" s="382"/>
    </row>
    <row r="48" spans="1:4" ht="24">
      <c r="A48" s="38" t="s">
        <v>68</v>
      </c>
      <c r="B48" s="24" t="s">
        <v>67</v>
      </c>
      <c r="C48" s="91"/>
      <c r="D48" s="382"/>
    </row>
    <row r="49" spans="1:4" ht="36.75">
      <c r="A49" s="38" t="s">
        <v>25</v>
      </c>
      <c r="B49" s="24" t="s">
        <v>69</v>
      </c>
      <c r="C49" s="91"/>
      <c r="D49" s="382"/>
    </row>
    <row r="50" spans="1:4" ht="36.75">
      <c r="A50" s="10" t="s">
        <v>26</v>
      </c>
      <c r="B50" s="24" t="s">
        <v>69</v>
      </c>
      <c r="C50" s="91"/>
      <c r="D50" s="382"/>
    </row>
    <row r="51" spans="1:4">
      <c r="A51" s="82" t="s">
        <v>70</v>
      </c>
      <c r="B51" s="8"/>
      <c r="C51" s="91"/>
      <c r="D51" s="382"/>
    </row>
    <row r="52" spans="1:4" ht="36.75">
      <c r="A52" s="10" t="s">
        <v>71</v>
      </c>
      <c r="B52" s="24" t="s">
        <v>18</v>
      </c>
      <c r="C52" s="91"/>
      <c r="D52" s="382"/>
    </row>
    <row r="53" spans="1:4">
      <c r="A53" s="10" t="s">
        <v>72</v>
      </c>
      <c r="B53" s="24" t="s">
        <v>19</v>
      </c>
      <c r="C53" s="91"/>
      <c r="D53" s="382"/>
    </row>
    <row r="54" spans="1:4">
      <c r="A54" s="10" t="s">
        <v>73</v>
      </c>
      <c r="B54" s="25" t="s">
        <v>19</v>
      </c>
      <c r="C54" s="91"/>
      <c r="D54" s="382"/>
    </row>
    <row r="55" spans="1:4">
      <c r="A55" s="10" t="s">
        <v>74</v>
      </c>
      <c r="B55" s="25" t="s">
        <v>19</v>
      </c>
      <c r="C55" s="91"/>
      <c r="D55" s="382"/>
    </row>
    <row r="56" spans="1:4">
      <c r="A56" s="10" t="s">
        <v>75</v>
      </c>
      <c r="B56" s="25" t="s">
        <v>19</v>
      </c>
      <c r="C56" s="91"/>
      <c r="D56" s="382"/>
    </row>
    <row r="57" spans="1:4">
      <c r="A57" s="10" t="s">
        <v>27</v>
      </c>
      <c r="B57" s="25" t="s">
        <v>19</v>
      </c>
      <c r="C57" s="91"/>
      <c r="D57" s="382"/>
    </row>
    <row r="58" spans="1:4" ht="36.75">
      <c r="A58" s="11" t="s">
        <v>28</v>
      </c>
      <c r="B58" s="24" t="s">
        <v>18</v>
      </c>
      <c r="C58" s="92"/>
      <c r="D58" s="383"/>
    </row>
    <row r="59" spans="1:4">
      <c r="A59" s="75" t="s">
        <v>29</v>
      </c>
      <c r="B59" s="76"/>
      <c r="C59" s="76"/>
      <c r="D59" s="387"/>
    </row>
    <row r="60" spans="1:4" ht="24.75">
      <c r="A60" s="10" t="s">
        <v>30</v>
      </c>
      <c r="B60" s="24" t="s">
        <v>76</v>
      </c>
      <c r="C60" s="42">
        <v>1.75</v>
      </c>
      <c r="D60" s="381">
        <f>C60*8*D8</f>
        <v>15737.399999999998</v>
      </c>
    </row>
    <row r="61" spans="1:4" ht="24.75">
      <c r="A61" s="10" t="s">
        <v>77</v>
      </c>
      <c r="B61" s="24" t="s">
        <v>76</v>
      </c>
      <c r="C61" s="91"/>
      <c r="D61" s="382"/>
    </row>
    <row r="62" spans="1:4" ht="24.75">
      <c r="A62" s="10" t="s">
        <v>31</v>
      </c>
      <c r="B62" s="24" t="s">
        <v>67</v>
      </c>
      <c r="C62" s="91"/>
      <c r="D62" s="382"/>
    </row>
    <row r="63" spans="1:4" ht="24.75">
      <c r="A63" s="10" t="s">
        <v>78</v>
      </c>
      <c r="B63" s="24" t="s">
        <v>76</v>
      </c>
      <c r="C63" s="91"/>
      <c r="D63" s="382"/>
    </row>
    <row r="64" spans="1:4" ht="36.75">
      <c r="A64" s="11" t="s">
        <v>32</v>
      </c>
      <c r="B64" s="24" t="s">
        <v>18</v>
      </c>
      <c r="C64" s="91"/>
      <c r="D64" s="382"/>
    </row>
    <row r="65" spans="1:6">
      <c r="A65" s="11" t="s">
        <v>33</v>
      </c>
      <c r="B65" s="25" t="s">
        <v>67</v>
      </c>
      <c r="C65" s="92"/>
      <c r="D65" s="383"/>
    </row>
    <row r="66" spans="1:6">
      <c r="A66" s="75" t="s">
        <v>34</v>
      </c>
      <c r="B66" s="76"/>
      <c r="C66" s="76"/>
      <c r="D66" s="387"/>
    </row>
    <row r="67" spans="1:6" ht="48">
      <c r="A67" s="41" t="s">
        <v>80</v>
      </c>
      <c r="B67" s="42" t="s">
        <v>79</v>
      </c>
      <c r="C67" s="435">
        <v>2.41</v>
      </c>
      <c r="D67" s="432">
        <f>C67*8*D8</f>
        <v>21672.648000000001</v>
      </c>
    </row>
    <row r="68" spans="1:6">
      <c r="A68" s="78" t="s">
        <v>35</v>
      </c>
      <c r="B68" s="438"/>
      <c r="C68" s="551">
        <v>2.14</v>
      </c>
      <c r="D68" s="442">
        <v>19245.259999999998</v>
      </c>
    </row>
    <row r="69" spans="1:6">
      <c r="A69" s="8" t="s">
        <v>83</v>
      </c>
      <c r="B69" s="438" t="s">
        <v>84</v>
      </c>
      <c r="C69" s="439"/>
      <c r="D69" s="433"/>
    </row>
    <row r="70" spans="1:6">
      <c r="A70" s="8" t="s">
        <v>82</v>
      </c>
      <c r="B70" s="438" t="s">
        <v>84</v>
      </c>
      <c r="C70" s="439"/>
      <c r="D70" s="433"/>
    </row>
    <row r="71" spans="1:6">
      <c r="A71" s="8" t="s">
        <v>81</v>
      </c>
      <c r="B71" s="438" t="s">
        <v>84</v>
      </c>
      <c r="C71" s="552"/>
      <c r="D71" s="73"/>
    </row>
    <row r="72" spans="1:6" ht="60">
      <c r="A72" s="8" t="s">
        <v>170</v>
      </c>
      <c r="B72" s="550" t="s">
        <v>18</v>
      </c>
      <c r="C72" s="436">
        <v>4.3499999999999996</v>
      </c>
      <c r="D72" s="440">
        <v>39120.86</v>
      </c>
    </row>
    <row r="73" spans="1:6">
      <c r="A73" s="82" t="s">
        <v>36</v>
      </c>
      <c r="B73" s="25"/>
      <c r="C73" s="89">
        <f>SUM(C72,C68,C67,C60,C46,C42,C35,C28,C24,C17,C14,C13)</f>
        <v>21.62</v>
      </c>
      <c r="D73" s="89">
        <f>SUM(D13,D14,D17,D24,D28,D35,D42,D46,D60,D67,D68,D72)</f>
        <v>194433.27799999999</v>
      </c>
      <c r="E73" s="65"/>
      <c r="F73" s="65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78"/>
  <sheetViews>
    <sheetView workbookViewId="0">
      <selection activeCell="J11" sqref="J11"/>
    </sheetView>
  </sheetViews>
  <sheetFormatPr defaultRowHeight="15"/>
  <cols>
    <col min="1" max="1" width="54.85546875" customWidth="1"/>
  </cols>
  <sheetData>
    <row r="1" spans="1:6">
      <c r="A1" s="507" t="s">
        <v>123</v>
      </c>
      <c r="B1" s="507"/>
      <c r="C1" s="507"/>
      <c r="D1" s="507"/>
      <c r="E1" s="507"/>
      <c r="F1" s="507"/>
    </row>
    <row r="2" spans="1:6">
      <c r="A2" s="505" t="s">
        <v>127</v>
      </c>
      <c r="B2" s="506"/>
      <c r="C2" s="506"/>
      <c r="D2" s="506"/>
      <c r="E2" s="506"/>
      <c r="F2" s="3"/>
    </row>
    <row r="3" spans="1:6">
      <c r="A3" s="505" t="s">
        <v>128</v>
      </c>
      <c r="B3" s="506"/>
      <c r="C3" s="506"/>
      <c r="D3" s="506"/>
      <c r="E3" s="3"/>
      <c r="F3" s="3"/>
    </row>
    <row r="4" spans="1:6">
      <c r="A4" s="3"/>
      <c r="B4" s="3"/>
      <c r="C4" s="102" t="s">
        <v>37</v>
      </c>
      <c r="D4" s="437">
        <v>1982</v>
      </c>
      <c r="E4" s="3"/>
      <c r="F4" s="3"/>
    </row>
    <row r="5" spans="1:6">
      <c r="A5" s="3"/>
      <c r="B5" s="3"/>
      <c r="C5" s="102" t="s">
        <v>38</v>
      </c>
      <c r="D5" s="437">
        <v>4</v>
      </c>
      <c r="E5" s="3"/>
      <c r="F5" s="3"/>
    </row>
    <row r="6" spans="1:6">
      <c r="A6" s="3"/>
      <c r="B6" s="3"/>
      <c r="C6" s="102" t="s">
        <v>39</v>
      </c>
      <c r="D6" s="437">
        <v>2</v>
      </c>
      <c r="E6" s="3"/>
      <c r="F6" s="3"/>
    </row>
    <row r="7" spans="1:6">
      <c r="A7" s="3"/>
      <c r="B7" s="3"/>
      <c r="C7" s="102" t="s">
        <v>40</v>
      </c>
      <c r="D7" s="437">
        <v>20</v>
      </c>
      <c r="E7" s="3"/>
      <c r="F7" s="3"/>
    </row>
    <row r="8" spans="1:6">
      <c r="A8" s="3"/>
      <c r="B8" s="3"/>
      <c r="C8" s="102" t="s">
        <v>397</v>
      </c>
      <c r="D8" s="437">
        <v>1111.0999999999999</v>
      </c>
      <c r="E8" s="3"/>
      <c r="F8" s="3"/>
    </row>
    <row r="9" spans="1:6">
      <c r="A9" s="3"/>
      <c r="B9" s="3"/>
      <c r="C9" s="102" t="s">
        <v>395</v>
      </c>
      <c r="D9" s="437">
        <v>103.8</v>
      </c>
      <c r="E9" s="3"/>
      <c r="F9" s="3"/>
    </row>
    <row r="10" spans="1:6">
      <c r="A10" s="3"/>
      <c r="B10" s="3"/>
      <c r="C10" s="102" t="s">
        <v>351</v>
      </c>
      <c r="D10" s="437">
        <v>286.39999999999998</v>
      </c>
      <c r="E10" s="3"/>
      <c r="F10" s="3"/>
    </row>
    <row r="11" spans="1:6" ht="48.75">
      <c r="A11" s="83" t="s">
        <v>1</v>
      </c>
      <c r="B11" s="83" t="s">
        <v>2</v>
      </c>
      <c r="C11" s="83" t="s">
        <v>3</v>
      </c>
      <c r="D11" s="83" t="s">
        <v>4</v>
      </c>
      <c r="E11" s="3"/>
      <c r="F11" s="3"/>
    </row>
    <row r="12" spans="1:6">
      <c r="A12" s="498" t="s">
        <v>5</v>
      </c>
      <c r="B12" s="499"/>
      <c r="C12" s="499"/>
      <c r="D12" s="500"/>
      <c r="E12" s="3"/>
      <c r="F12" s="3"/>
    </row>
    <row r="13" spans="1:6" ht="147" customHeight="1">
      <c r="A13" s="8" t="s">
        <v>6</v>
      </c>
      <c r="B13" s="83" t="s">
        <v>7</v>
      </c>
      <c r="C13" s="36">
        <v>0.14000000000000001</v>
      </c>
      <c r="D13" s="44">
        <f>C13*D8*8</f>
        <v>1244.432</v>
      </c>
      <c r="E13" s="3"/>
      <c r="F13" s="3"/>
    </row>
    <row r="14" spans="1:6" ht="132.75" customHeight="1">
      <c r="A14" s="8" t="s">
        <v>52</v>
      </c>
      <c r="B14" s="83" t="s">
        <v>8</v>
      </c>
      <c r="C14" s="86">
        <v>1.23</v>
      </c>
      <c r="D14" s="44">
        <f>C14*D8*8</f>
        <v>10933.223999999998</v>
      </c>
      <c r="E14" s="3"/>
      <c r="F14" s="3"/>
    </row>
    <row r="15" spans="1:6">
      <c r="A15" s="8" t="s">
        <v>9</v>
      </c>
      <c r="B15" s="83"/>
      <c r="C15" s="100"/>
      <c r="D15" s="103"/>
      <c r="E15" s="3"/>
      <c r="F15" s="3"/>
    </row>
    <row r="16" spans="1:6">
      <c r="A16" s="8" t="s">
        <v>124</v>
      </c>
      <c r="B16" s="134" t="s">
        <v>142</v>
      </c>
      <c r="C16" s="99">
        <v>1.35</v>
      </c>
      <c r="D16" s="100">
        <f>C16*8*D8</f>
        <v>11999.88</v>
      </c>
      <c r="E16" s="3"/>
      <c r="F16" s="3"/>
    </row>
    <row r="17" spans="1:6">
      <c r="A17" s="8" t="s">
        <v>111</v>
      </c>
      <c r="B17" s="134" t="s">
        <v>141</v>
      </c>
      <c r="C17" s="99">
        <v>2.2599999999999998</v>
      </c>
      <c r="D17" s="100">
        <f>C17*D8*8</f>
        <v>20088.687999999995</v>
      </c>
      <c r="E17" s="3"/>
      <c r="F17" s="3"/>
    </row>
    <row r="18" spans="1:6">
      <c r="A18" s="8" t="s">
        <v>125</v>
      </c>
      <c r="B18" s="134" t="s">
        <v>141</v>
      </c>
      <c r="C18" s="99">
        <v>7.0000000000000007E-2</v>
      </c>
      <c r="D18" s="100">
        <f>C18*8*D8</f>
        <v>622.21600000000001</v>
      </c>
      <c r="E18" s="3"/>
      <c r="F18" s="3"/>
    </row>
    <row r="19" spans="1:6">
      <c r="A19" s="8" t="s">
        <v>126</v>
      </c>
      <c r="B19" s="140" t="s">
        <v>19</v>
      </c>
      <c r="C19" s="99">
        <v>0.06</v>
      </c>
      <c r="D19" s="29">
        <f>C19*8*D8</f>
        <v>533.32799999999997</v>
      </c>
      <c r="E19" s="3"/>
      <c r="F19" s="3"/>
    </row>
    <row r="20" spans="1:6">
      <c r="A20" s="501" t="s">
        <v>10</v>
      </c>
      <c r="B20" s="502"/>
      <c r="C20" s="502"/>
      <c r="D20" s="503"/>
      <c r="E20" s="3"/>
      <c r="F20" s="3"/>
    </row>
    <row r="21" spans="1:6">
      <c r="A21" s="8" t="s">
        <v>48</v>
      </c>
      <c r="B21" s="8"/>
      <c r="C21" s="8"/>
      <c r="D21" s="8"/>
      <c r="E21" s="3"/>
      <c r="F21" s="3"/>
    </row>
    <row r="22" spans="1:6" ht="24.75">
      <c r="A22" s="40" t="s">
        <v>11</v>
      </c>
      <c r="B22" s="83" t="s">
        <v>46</v>
      </c>
      <c r="C22" s="454">
        <v>2.16</v>
      </c>
      <c r="D22" s="454">
        <f>C22*8*D8</f>
        <v>19199.808000000001</v>
      </c>
      <c r="E22" s="3"/>
      <c r="F22" s="3"/>
    </row>
    <row r="23" spans="1:6" ht="24.75">
      <c r="A23" s="40" t="s">
        <v>12</v>
      </c>
      <c r="B23" s="83" t="s">
        <v>46</v>
      </c>
      <c r="C23" s="454"/>
      <c r="D23" s="454"/>
      <c r="E23" s="3"/>
      <c r="F23" s="3"/>
    </row>
    <row r="24" spans="1:6" ht="24.75">
      <c r="A24" s="40" t="s">
        <v>13</v>
      </c>
      <c r="B24" s="83" t="s">
        <v>46</v>
      </c>
      <c r="C24" s="454"/>
      <c r="D24" s="454"/>
      <c r="E24" s="3"/>
      <c r="F24" s="3"/>
    </row>
    <row r="25" spans="1:6" ht="24.75">
      <c r="A25" s="8" t="s">
        <v>51</v>
      </c>
      <c r="B25" s="83" t="s">
        <v>47</v>
      </c>
      <c r="C25" s="454"/>
      <c r="D25" s="454"/>
      <c r="E25" s="3"/>
      <c r="F25" s="3"/>
    </row>
    <row r="26" spans="1:6">
      <c r="A26" s="8" t="s">
        <v>49</v>
      </c>
      <c r="B26" s="83"/>
      <c r="C26" s="454"/>
      <c r="D26" s="454"/>
      <c r="E26" s="3"/>
      <c r="F26" s="3"/>
    </row>
    <row r="27" spans="1:6" ht="36.75">
      <c r="A27" s="8" t="s">
        <v>50</v>
      </c>
      <c r="B27" s="83" t="s">
        <v>54</v>
      </c>
      <c r="C27" s="454"/>
      <c r="D27" s="454"/>
      <c r="E27" s="3"/>
      <c r="F27" s="3"/>
    </row>
    <row r="28" spans="1:6">
      <c r="A28" s="501" t="s">
        <v>55</v>
      </c>
      <c r="B28" s="502"/>
      <c r="C28" s="502"/>
      <c r="D28" s="503"/>
      <c r="E28" s="3"/>
      <c r="F28" s="3"/>
    </row>
    <row r="29" spans="1:6" ht="24">
      <c r="A29" s="40" t="s">
        <v>14</v>
      </c>
      <c r="B29" s="23" t="s">
        <v>56</v>
      </c>
      <c r="C29" s="454">
        <v>0.2</v>
      </c>
      <c r="D29" s="454">
        <f>C29*8*D8</f>
        <v>1777.76</v>
      </c>
      <c r="E29" s="3"/>
      <c r="F29" s="3"/>
    </row>
    <row r="30" spans="1:6" ht="24">
      <c r="A30" s="8" t="s">
        <v>15</v>
      </c>
      <c r="B30" s="23" t="s">
        <v>57</v>
      </c>
      <c r="C30" s="454"/>
      <c r="D30" s="454"/>
      <c r="E30" s="3"/>
      <c r="F30" s="3"/>
    </row>
    <row r="31" spans="1:6">
      <c r="A31" s="501" t="s">
        <v>16</v>
      </c>
      <c r="B31" s="502"/>
      <c r="C31" s="502"/>
      <c r="D31" s="503"/>
      <c r="E31" s="3"/>
      <c r="F31" s="3"/>
    </row>
    <row r="32" spans="1:6">
      <c r="A32" s="504" t="s">
        <v>17</v>
      </c>
      <c r="B32" s="504"/>
      <c r="C32" s="504"/>
      <c r="D32" s="504"/>
      <c r="E32" s="3"/>
      <c r="F32" s="3"/>
    </row>
    <row r="33" spans="1:6" ht="36.75">
      <c r="A33" s="9" t="s">
        <v>58</v>
      </c>
      <c r="B33" s="83" t="s">
        <v>8</v>
      </c>
      <c r="C33" s="454">
        <v>0.61</v>
      </c>
      <c r="D33" s="454">
        <f>C33*8*D8</f>
        <v>5422.1679999999997</v>
      </c>
      <c r="E33" s="3"/>
      <c r="F33" s="3"/>
    </row>
    <row r="34" spans="1:6">
      <c r="A34" s="10" t="s">
        <v>59</v>
      </c>
      <c r="B34" s="25" t="s">
        <v>60</v>
      </c>
      <c r="C34" s="454"/>
      <c r="D34" s="454"/>
      <c r="E34" s="3"/>
      <c r="F34" s="3"/>
    </row>
    <row r="35" spans="1:6" ht="24.75">
      <c r="A35" s="10" t="s">
        <v>61</v>
      </c>
      <c r="B35" s="25" t="s">
        <v>60</v>
      </c>
      <c r="C35" s="454"/>
      <c r="D35" s="454"/>
      <c r="E35" s="3"/>
      <c r="F35" s="3"/>
    </row>
    <row r="36" spans="1:6" ht="36.75">
      <c r="A36" s="38" t="s">
        <v>62</v>
      </c>
      <c r="B36" s="83" t="s">
        <v>8</v>
      </c>
      <c r="C36" s="454"/>
      <c r="D36" s="454"/>
      <c r="E36" s="3"/>
      <c r="F36" s="3"/>
    </row>
    <row r="37" spans="1:6">
      <c r="A37" s="10" t="s">
        <v>63</v>
      </c>
      <c r="B37" s="25" t="s">
        <v>60</v>
      </c>
      <c r="C37" s="454"/>
      <c r="D37" s="454"/>
      <c r="E37" s="3"/>
      <c r="F37" s="3"/>
    </row>
    <row r="38" spans="1:6" ht="36.75">
      <c r="A38" s="39" t="s">
        <v>20</v>
      </c>
      <c r="B38" s="83" t="s">
        <v>8</v>
      </c>
      <c r="C38" s="454"/>
      <c r="D38" s="454"/>
      <c r="E38" s="3"/>
      <c r="F38" s="3"/>
    </row>
    <row r="39" spans="1:6">
      <c r="A39" s="504" t="s">
        <v>43</v>
      </c>
      <c r="B39" s="504"/>
      <c r="C39" s="504"/>
      <c r="D39" s="504"/>
      <c r="E39" s="3"/>
      <c r="F39" s="3"/>
    </row>
    <row r="40" spans="1:6" ht="36.75">
      <c r="A40" s="10" t="s">
        <v>58</v>
      </c>
      <c r="B40" s="24" t="s">
        <v>18</v>
      </c>
      <c r="C40" s="494">
        <v>1</v>
      </c>
      <c r="D40" s="487">
        <f>C40*8*D8</f>
        <v>8888.7999999999993</v>
      </c>
      <c r="E40" s="3"/>
      <c r="F40" s="3"/>
    </row>
    <row r="41" spans="1:6">
      <c r="A41" s="10" t="s">
        <v>59</v>
      </c>
      <c r="B41" s="24" t="s">
        <v>60</v>
      </c>
      <c r="C41" s="495"/>
      <c r="D41" s="497"/>
      <c r="E41" s="3"/>
      <c r="F41" s="3"/>
    </row>
    <row r="42" spans="1:6" ht="24.75">
      <c r="A42" s="10" t="s">
        <v>87</v>
      </c>
      <c r="B42" s="24" t="s">
        <v>60</v>
      </c>
      <c r="C42" s="495"/>
      <c r="D42" s="497"/>
      <c r="E42" s="3"/>
      <c r="F42" s="3"/>
    </row>
    <row r="43" spans="1:6" ht="36.75">
      <c r="A43" s="10" t="s">
        <v>85</v>
      </c>
      <c r="B43" s="24" t="s">
        <v>18</v>
      </c>
      <c r="C43" s="495"/>
      <c r="D43" s="497"/>
      <c r="E43" s="3"/>
      <c r="F43" s="3"/>
    </row>
    <row r="44" spans="1:6" ht="36.75">
      <c r="A44" s="11" t="s">
        <v>86</v>
      </c>
      <c r="B44" s="24" t="s">
        <v>18</v>
      </c>
      <c r="C44" s="495"/>
      <c r="D44" s="497"/>
      <c r="E44" s="3"/>
      <c r="F44" s="3"/>
    </row>
    <row r="45" spans="1:6">
      <c r="A45" s="10" t="s">
        <v>63</v>
      </c>
      <c r="B45" s="24" t="s">
        <v>60</v>
      </c>
      <c r="C45" s="496"/>
      <c r="D45" s="491"/>
      <c r="E45" s="3"/>
      <c r="F45" s="3"/>
    </row>
    <row r="46" spans="1:6">
      <c r="A46" s="504" t="s">
        <v>21</v>
      </c>
      <c r="B46" s="504"/>
      <c r="C46" s="504"/>
      <c r="D46" s="504"/>
      <c r="E46" s="3"/>
      <c r="F46" s="3"/>
    </row>
    <row r="47" spans="1:6" ht="36.75">
      <c r="A47" s="38" t="s">
        <v>22</v>
      </c>
      <c r="B47" s="83" t="s">
        <v>8</v>
      </c>
      <c r="C47" s="487">
        <v>0.7</v>
      </c>
      <c r="D47" s="487">
        <f>C47*D8*8</f>
        <v>6222.1599999999989</v>
      </c>
      <c r="E47" s="3"/>
      <c r="F47" s="3"/>
    </row>
    <row r="48" spans="1:6" ht="36.75">
      <c r="A48" s="38" t="s">
        <v>23</v>
      </c>
      <c r="B48" s="83" t="s">
        <v>8</v>
      </c>
      <c r="C48" s="497"/>
      <c r="D48" s="497"/>
      <c r="E48" s="3"/>
      <c r="F48" s="3"/>
    </row>
    <row r="49" spans="1:6" ht="36.75">
      <c r="A49" s="11" t="s">
        <v>64</v>
      </c>
      <c r="B49" s="83" t="s">
        <v>8</v>
      </c>
      <c r="C49" s="491"/>
      <c r="D49" s="491"/>
      <c r="E49" s="3"/>
      <c r="F49" s="3"/>
    </row>
    <row r="50" spans="1:6">
      <c r="A50" s="504" t="s">
        <v>24</v>
      </c>
      <c r="B50" s="504"/>
      <c r="C50" s="504"/>
      <c r="D50" s="504"/>
      <c r="E50" s="3"/>
      <c r="F50" s="3"/>
    </row>
    <row r="51" spans="1:6" ht="24.75">
      <c r="A51" s="165" t="s">
        <v>65</v>
      </c>
      <c r="B51" s="167" t="s">
        <v>57</v>
      </c>
      <c r="C51" s="517">
        <v>1.94</v>
      </c>
      <c r="D51" s="517">
        <v>17244.330000000002</v>
      </c>
      <c r="E51" s="3"/>
      <c r="F51" s="3"/>
    </row>
    <row r="52" spans="1:6">
      <c r="A52" s="165" t="s">
        <v>66</v>
      </c>
      <c r="B52" s="167" t="s">
        <v>67</v>
      </c>
      <c r="C52" s="517"/>
      <c r="D52" s="517"/>
      <c r="E52" s="3"/>
      <c r="F52" s="3"/>
    </row>
    <row r="53" spans="1:6" ht="24">
      <c r="A53" s="165" t="s">
        <v>68</v>
      </c>
      <c r="B53" s="167" t="s">
        <v>67</v>
      </c>
      <c r="C53" s="517"/>
      <c r="D53" s="517"/>
      <c r="E53" s="3"/>
      <c r="F53" s="3"/>
    </row>
    <row r="54" spans="1:6" ht="36.75">
      <c r="A54" s="165" t="s">
        <v>25</v>
      </c>
      <c r="B54" s="167" t="s">
        <v>69</v>
      </c>
      <c r="C54" s="517"/>
      <c r="D54" s="517"/>
      <c r="E54" s="3"/>
      <c r="F54" s="3"/>
    </row>
    <row r="55" spans="1:6" ht="36.75">
      <c r="A55" s="163" t="s">
        <v>26</v>
      </c>
      <c r="B55" s="167" t="s">
        <v>69</v>
      </c>
      <c r="C55" s="517"/>
      <c r="D55" s="517"/>
      <c r="E55" s="3"/>
      <c r="F55" s="3"/>
    </row>
    <row r="56" spans="1:6">
      <c r="A56" s="157" t="s">
        <v>70</v>
      </c>
      <c r="B56" s="157"/>
      <c r="C56" s="517"/>
      <c r="D56" s="517"/>
      <c r="E56" s="3"/>
      <c r="F56" s="3"/>
    </row>
    <row r="57" spans="1:6" ht="36.75">
      <c r="A57" s="163" t="s">
        <v>71</v>
      </c>
      <c r="B57" s="167" t="s">
        <v>18</v>
      </c>
      <c r="C57" s="517"/>
      <c r="D57" s="517"/>
      <c r="E57" s="3"/>
      <c r="F57" s="3"/>
    </row>
    <row r="58" spans="1:6">
      <c r="A58" s="163" t="s">
        <v>72</v>
      </c>
      <c r="B58" s="167" t="s">
        <v>19</v>
      </c>
      <c r="C58" s="517"/>
      <c r="D58" s="517"/>
      <c r="E58" s="3"/>
      <c r="F58" s="3"/>
    </row>
    <row r="59" spans="1:6">
      <c r="A59" s="163" t="s">
        <v>73</v>
      </c>
      <c r="B59" s="164" t="s">
        <v>19</v>
      </c>
      <c r="C59" s="517"/>
      <c r="D59" s="517"/>
      <c r="E59" s="3"/>
      <c r="F59" s="3"/>
    </row>
    <row r="60" spans="1:6">
      <c r="A60" s="163" t="s">
        <v>74</v>
      </c>
      <c r="B60" s="164" t="s">
        <v>19</v>
      </c>
      <c r="C60" s="517"/>
      <c r="D60" s="517"/>
      <c r="E60" s="3"/>
      <c r="F60" s="3"/>
    </row>
    <row r="61" spans="1:6">
      <c r="A61" s="163" t="s">
        <v>75</v>
      </c>
      <c r="B61" s="164" t="s">
        <v>19</v>
      </c>
      <c r="C61" s="517"/>
      <c r="D61" s="517"/>
      <c r="E61" s="3"/>
      <c r="F61" s="3"/>
    </row>
    <row r="62" spans="1:6">
      <c r="A62" s="163" t="s">
        <v>27</v>
      </c>
      <c r="B62" s="164" t="s">
        <v>19</v>
      </c>
      <c r="C62" s="517"/>
      <c r="D62" s="517"/>
      <c r="E62" s="3"/>
      <c r="F62" s="3"/>
    </row>
    <row r="63" spans="1:6" ht="36.75">
      <c r="A63" s="168" t="s">
        <v>28</v>
      </c>
      <c r="B63" s="167" t="s">
        <v>18</v>
      </c>
      <c r="C63" s="517"/>
      <c r="D63" s="517"/>
      <c r="E63" s="3"/>
      <c r="F63" s="3"/>
    </row>
    <row r="64" spans="1:6">
      <c r="A64" s="517" t="s">
        <v>29</v>
      </c>
      <c r="B64" s="517"/>
      <c r="C64" s="517"/>
      <c r="D64" s="517"/>
      <c r="E64" s="3"/>
      <c r="F64" s="3"/>
    </row>
    <row r="65" spans="1:6" ht="24.75">
      <c r="A65" s="163" t="s">
        <v>30</v>
      </c>
      <c r="B65" s="167" t="s">
        <v>76</v>
      </c>
      <c r="C65" s="458">
        <v>1</v>
      </c>
      <c r="D65" s="456">
        <f>C65*8*D8</f>
        <v>8888.7999999999993</v>
      </c>
      <c r="E65" s="3"/>
      <c r="F65" s="3"/>
    </row>
    <row r="66" spans="1:6" ht="24.75">
      <c r="A66" s="163" t="s">
        <v>77</v>
      </c>
      <c r="B66" s="167" t="s">
        <v>76</v>
      </c>
      <c r="C66" s="458"/>
      <c r="D66" s="456"/>
      <c r="E66" s="3"/>
      <c r="F66" s="3"/>
    </row>
    <row r="67" spans="1:6" ht="24.75">
      <c r="A67" s="163" t="s">
        <v>31</v>
      </c>
      <c r="B67" s="167" t="s">
        <v>67</v>
      </c>
      <c r="C67" s="458"/>
      <c r="D67" s="456"/>
      <c r="E67" s="3"/>
      <c r="F67" s="3"/>
    </row>
    <row r="68" spans="1:6" ht="24.75">
      <c r="A68" s="163" t="s">
        <v>78</v>
      </c>
      <c r="B68" s="167" t="s">
        <v>76</v>
      </c>
      <c r="C68" s="458"/>
      <c r="D68" s="456"/>
      <c r="E68" s="3"/>
      <c r="F68" s="3"/>
    </row>
    <row r="69" spans="1:6" ht="36.75">
      <c r="A69" s="168" t="s">
        <v>32</v>
      </c>
      <c r="B69" s="167" t="s">
        <v>18</v>
      </c>
      <c r="C69" s="458"/>
      <c r="D69" s="456"/>
      <c r="E69" s="3"/>
      <c r="F69" s="3"/>
    </row>
    <row r="70" spans="1:6">
      <c r="A70" s="168" t="s">
        <v>33</v>
      </c>
      <c r="B70" s="164" t="s">
        <v>67</v>
      </c>
      <c r="C70" s="458"/>
      <c r="D70" s="456"/>
      <c r="E70" s="3"/>
      <c r="F70" s="3"/>
    </row>
    <row r="71" spans="1:6">
      <c r="A71" s="514" t="s">
        <v>34</v>
      </c>
      <c r="B71" s="515"/>
      <c r="C71" s="515"/>
      <c r="D71" s="516"/>
      <c r="E71" s="3"/>
      <c r="F71" s="3"/>
    </row>
    <row r="72" spans="1:6" ht="48">
      <c r="A72" s="170" t="s">
        <v>80</v>
      </c>
      <c r="B72" s="432" t="s">
        <v>79</v>
      </c>
      <c r="C72" s="434">
        <v>2.41</v>
      </c>
      <c r="D72" s="434">
        <f>C72*8*D8</f>
        <v>21422.007999999998</v>
      </c>
      <c r="E72" s="3"/>
      <c r="F72" s="3"/>
    </row>
    <row r="73" spans="1:6">
      <c r="A73" s="441" t="s">
        <v>35</v>
      </c>
      <c r="B73" s="441"/>
      <c r="C73" s="464">
        <v>2.14</v>
      </c>
      <c r="D73" s="464">
        <v>19022</v>
      </c>
      <c r="E73" s="508"/>
      <c r="F73" s="3"/>
    </row>
    <row r="74" spans="1:6">
      <c r="A74" s="157" t="s">
        <v>83</v>
      </c>
      <c r="B74" s="441" t="s">
        <v>84</v>
      </c>
      <c r="C74" s="521"/>
      <c r="D74" s="521"/>
      <c r="E74" s="508"/>
      <c r="F74" s="3"/>
    </row>
    <row r="75" spans="1:6">
      <c r="A75" s="157" t="s">
        <v>82</v>
      </c>
      <c r="B75" s="441" t="s">
        <v>84</v>
      </c>
      <c r="C75" s="522"/>
      <c r="D75" s="522"/>
      <c r="E75" s="508"/>
      <c r="F75" s="3"/>
    </row>
    <row r="76" spans="1:6">
      <c r="A76" s="157" t="s">
        <v>81</v>
      </c>
      <c r="B76" s="441" t="s">
        <v>84</v>
      </c>
      <c r="C76" s="441"/>
      <c r="D76" s="434"/>
      <c r="E76" s="3"/>
      <c r="F76" s="3"/>
    </row>
    <row r="77" spans="1:6" ht="60">
      <c r="A77" s="157" t="s">
        <v>170</v>
      </c>
      <c r="B77" s="167" t="s">
        <v>18</v>
      </c>
      <c r="C77" s="434">
        <v>4.3499999999999996</v>
      </c>
      <c r="D77" s="434">
        <v>38666.720000000001</v>
      </c>
      <c r="E77" s="3"/>
      <c r="F77" s="3"/>
    </row>
    <row r="78" spans="1:6">
      <c r="A78" s="8" t="s">
        <v>36</v>
      </c>
      <c r="B78" s="25"/>
      <c r="C78" s="89">
        <f>SUM(C77,C73,C72,C65,C51,C47,C40,C33,C29,C22,C19,C18,C17,C16,C14,C13)</f>
        <v>21.62</v>
      </c>
      <c r="D78" s="89">
        <f>SUM(D13,D14,D16,D17,D18,D19,D22,D29,D33,D40,D47,D51,D65,D72,D73,D77)</f>
        <v>192176.32200000001</v>
      </c>
      <c r="E78" s="3"/>
      <c r="F78" s="3"/>
    </row>
  </sheetData>
  <mergeCells count="30">
    <mergeCell ref="A2:E2"/>
    <mergeCell ref="A3:D3"/>
    <mergeCell ref="A1:F1"/>
    <mergeCell ref="E73:E75"/>
    <mergeCell ref="A64:D64"/>
    <mergeCell ref="C65:C70"/>
    <mergeCell ref="D65:D70"/>
    <mergeCell ref="A71:D71"/>
    <mergeCell ref="C73:C75"/>
    <mergeCell ref="D73:D75"/>
    <mergeCell ref="A46:D46"/>
    <mergeCell ref="C47:C49"/>
    <mergeCell ref="D47:D49"/>
    <mergeCell ref="A50:D50"/>
    <mergeCell ref="C51:C63"/>
    <mergeCell ref="D51:D63"/>
    <mergeCell ref="C40:C45"/>
    <mergeCell ref="D40:D45"/>
    <mergeCell ref="A12:D12"/>
    <mergeCell ref="A20:D20"/>
    <mergeCell ref="C22:C27"/>
    <mergeCell ref="D22:D27"/>
    <mergeCell ref="A28:D28"/>
    <mergeCell ref="C29:C30"/>
    <mergeCell ref="D29:D30"/>
    <mergeCell ref="A31:D31"/>
    <mergeCell ref="A32:D32"/>
    <mergeCell ref="C33:C38"/>
    <mergeCell ref="D33:D38"/>
    <mergeCell ref="A39:D3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77"/>
  <sheetViews>
    <sheetView workbookViewId="0">
      <selection activeCell="A11" sqref="A11"/>
    </sheetView>
  </sheetViews>
  <sheetFormatPr defaultRowHeight="15"/>
  <cols>
    <col min="1" max="1" width="54" customWidth="1"/>
  </cols>
  <sheetData>
    <row r="1" spans="1:6">
      <c r="A1" s="507" t="s">
        <v>123</v>
      </c>
      <c r="B1" s="507"/>
      <c r="C1" s="507"/>
      <c r="D1" s="507"/>
      <c r="E1" s="507"/>
      <c r="F1" s="507"/>
    </row>
    <row r="2" spans="1:6">
      <c r="A2" s="505" t="s">
        <v>129</v>
      </c>
      <c r="B2" s="506"/>
      <c r="C2" s="506"/>
      <c r="D2" s="506"/>
      <c r="E2" s="506"/>
      <c r="F2" s="3"/>
    </row>
    <row r="3" spans="1:6">
      <c r="A3" s="505" t="s">
        <v>128</v>
      </c>
      <c r="B3" s="506"/>
      <c r="C3" s="506"/>
      <c r="D3" s="506"/>
      <c r="E3" s="3"/>
      <c r="F3" s="3"/>
    </row>
    <row r="4" spans="1:6">
      <c r="A4" s="3"/>
      <c r="B4" s="3"/>
      <c r="C4" s="102" t="s">
        <v>37</v>
      </c>
      <c r="D4" s="437">
        <v>1974</v>
      </c>
      <c r="E4" s="3"/>
      <c r="F4" s="3"/>
    </row>
    <row r="5" spans="1:6">
      <c r="A5" s="3"/>
      <c r="B5" s="3"/>
      <c r="C5" s="102" t="s">
        <v>38</v>
      </c>
      <c r="D5" s="437">
        <v>3</v>
      </c>
      <c r="E5" s="3"/>
      <c r="F5" s="3"/>
    </row>
    <row r="6" spans="1:6">
      <c r="A6" s="3"/>
      <c r="B6" s="3"/>
      <c r="C6" s="102" t="s">
        <v>39</v>
      </c>
      <c r="D6" s="437">
        <v>2</v>
      </c>
      <c r="E6" s="3"/>
      <c r="F6" s="3"/>
    </row>
    <row r="7" spans="1:6">
      <c r="A7" s="3"/>
      <c r="B7" s="3"/>
      <c r="C7" s="102" t="s">
        <v>40</v>
      </c>
      <c r="D7" s="437">
        <v>18</v>
      </c>
      <c r="E7" s="3"/>
      <c r="F7" s="3"/>
    </row>
    <row r="8" spans="1:6">
      <c r="A8" s="3"/>
      <c r="B8" s="3"/>
      <c r="C8" s="102" t="s">
        <v>397</v>
      </c>
      <c r="D8" s="437">
        <v>844</v>
      </c>
      <c r="E8" s="3"/>
      <c r="F8" s="3"/>
    </row>
    <row r="9" spans="1:6">
      <c r="A9" s="3"/>
      <c r="B9" s="3"/>
      <c r="C9" s="102" t="s">
        <v>400</v>
      </c>
      <c r="D9" s="437">
        <v>83.4</v>
      </c>
      <c r="E9" s="3"/>
      <c r="F9" s="3"/>
    </row>
    <row r="10" spans="1:6">
      <c r="A10" s="3"/>
      <c r="B10" s="3"/>
      <c r="C10" s="102" t="s">
        <v>326</v>
      </c>
      <c r="D10" s="437">
        <v>325.8</v>
      </c>
      <c r="E10" s="3"/>
      <c r="F10" s="3"/>
    </row>
    <row r="11" spans="1:6" ht="48.75">
      <c r="A11" s="83" t="s">
        <v>1</v>
      </c>
      <c r="B11" s="83" t="s">
        <v>2</v>
      </c>
      <c r="C11" s="83" t="s">
        <v>3</v>
      </c>
      <c r="D11" s="83" t="s">
        <v>4</v>
      </c>
      <c r="E11" s="3"/>
      <c r="F11" s="3"/>
    </row>
    <row r="12" spans="1:6">
      <c r="A12" s="498" t="s">
        <v>5</v>
      </c>
      <c r="B12" s="499"/>
      <c r="C12" s="499"/>
      <c r="D12" s="500"/>
      <c r="E12" s="3"/>
      <c r="F12" s="3"/>
    </row>
    <row r="13" spans="1:6" ht="147" customHeight="1">
      <c r="A13" s="8" t="s">
        <v>6</v>
      </c>
      <c r="B13" s="36" t="s">
        <v>7</v>
      </c>
      <c r="C13" s="36">
        <v>0.14000000000000001</v>
      </c>
      <c r="D13" s="44">
        <f>C13*D8*8</f>
        <v>945.28000000000009</v>
      </c>
      <c r="E13" s="3"/>
      <c r="F13" s="3"/>
    </row>
    <row r="14" spans="1:6" ht="135" customHeight="1">
      <c r="A14" s="8" t="s">
        <v>52</v>
      </c>
      <c r="B14" s="36" t="s">
        <v>8</v>
      </c>
      <c r="C14" s="86">
        <v>1.21</v>
      </c>
      <c r="D14" s="44">
        <f>C14*D8*8</f>
        <v>8169.92</v>
      </c>
      <c r="E14" s="3"/>
      <c r="F14" s="3"/>
    </row>
    <row r="15" spans="1:6">
      <c r="A15" s="8" t="s">
        <v>9</v>
      </c>
      <c r="B15" s="83"/>
      <c r="C15" s="100"/>
      <c r="D15" s="103"/>
      <c r="E15" s="3"/>
      <c r="F15" s="3"/>
    </row>
    <row r="16" spans="1:6">
      <c r="A16" s="8" t="s">
        <v>103</v>
      </c>
      <c r="B16" s="134" t="s">
        <v>139</v>
      </c>
      <c r="C16" s="99">
        <v>0.17</v>
      </c>
      <c r="D16" s="100">
        <f>C16*8*D8</f>
        <v>1147.8400000000001</v>
      </c>
      <c r="E16" s="3"/>
      <c r="F16" s="3"/>
    </row>
    <row r="17" spans="1:6">
      <c r="A17" s="8" t="s">
        <v>111</v>
      </c>
      <c r="B17" s="134" t="s">
        <v>144</v>
      </c>
      <c r="C17" s="99">
        <v>1.64</v>
      </c>
      <c r="D17" s="100">
        <f>C17*D8*8</f>
        <v>11073.279999999999</v>
      </c>
      <c r="E17" s="3"/>
      <c r="F17" s="3"/>
    </row>
    <row r="18" spans="1:6">
      <c r="A18" s="8" t="s">
        <v>130</v>
      </c>
      <c r="B18" s="134" t="s">
        <v>136</v>
      </c>
      <c r="C18" s="99">
        <v>2.04</v>
      </c>
      <c r="D18" s="100">
        <f>C18*8*D8</f>
        <v>13774.08</v>
      </c>
      <c r="E18" s="3"/>
      <c r="F18" s="3"/>
    </row>
    <row r="19" spans="1:6">
      <c r="A19" s="501" t="s">
        <v>10</v>
      </c>
      <c r="B19" s="502"/>
      <c r="C19" s="502"/>
      <c r="D19" s="503"/>
      <c r="E19" s="3"/>
      <c r="F19" s="3"/>
    </row>
    <row r="20" spans="1:6">
      <c r="A20" s="8" t="s">
        <v>48</v>
      </c>
      <c r="B20" s="8"/>
      <c r="C20" s="8"/>
      <c r="D20" s="8"/>
      <c r="E20" s="3"/>
      <c r="F20" s="3"/>
    </row>
    <row r="21" spans="1:6" ht="24.75">
      <c r="A21" s="40" t="s">
        <v>11</v>
      </c>
      <c r="B21" s="83" t="s">
        <v>46</v>
      </c>
      <c r="C21" s="454">
        <v>2.16</v>
      </c>
      <c r="D21" s="454">
        <f>C21*8*D8</f>
        <v>14584.320000000002</v>
      </c>
      <c r="E21" s="3"/>
      <c r="F21" s="3"/>
    </row>
    <row r="22" spans="1:6" ht="24.75">
      <c r="A22" s="40" t="s">
        <v>12</v>
      </c>
      <c r="B22" s="83" t="s">
        <v>46</v>
      </c>
      <c r="C22" s="454"/>
      <c r="D22" s="454"/>
      <c r="E22" s="3"/>
      <c r="F22" s="3"/>
    </row>
    <row r="23" spans="1:6" ht="24.75">
      <c r="A23" s="40" t="s">
        <v>13</v>
      </c>
      <c r="B23" s="83" t="s">
        <v>46</v>
      </c>
      <c r="C23" s="454"/>
      <c r="D23" s="454"/>
      <c r="E23" s="3"/>
      <c r="F23" s="3"/>
    </row>
    <row r="24" spans="1:6" ht="24.75">
      <c r="A24" s="8" t="s">
        <v>51</v>
      </c>
      <c r="B24" s="83" t="s">
        <v>47</v>
      </c>
      <c r="C24" s="454"/>
      <c r="D24" s="454"/>
      <c r="E24" s="3"/>
      <c r="F24" s="3"/>
    </row>
    <row r="25" spans="1:6">
      <c r="A25" s="8" t="s">
        <v>49</v>
      </c>
      <c r="B25" s="83"/>
      <c r="C25" s="454"/>
      <c r="D25" s="454"/>
      <c r="E25" s="3"/>
      <c r="F25" s="3"/>
    </row>
    <row r="26" spans="1:6" ht="36.75">
      <c r="A26" s="8" t="s">
        <v>50</v>
      </c>
      <c r="B26" s="83" t="s">
        <v>54</v>
      </c>
      <c r="C26" s="454"/>
      <c r="D26" s="454"/>
      <c r="E26" s="3"/>
      <c r="F26" s="3"/>
    </row>
    <row r="27" spans="1:6">
      <c r="A27" s="501" t="s">
        <v>55</v>
      </c>
      <c r="B27" s="502"/>
      <c r="C27" s="502"/>
      <c r="D27" s="503"/>
      <c r="E27" s="3"/>
      <c r="F27" s="3"/>
    </row>
    <row r="28" spans="1:6" ht="24">
      <c r="A28" s="40" t="s">
        <v>14</v>
      </c>
      <c r="B28" s="23" t="s">
        <v>56</v>
      </c>
      <c r="C28" s="454">
        <v>0.2</v>
      </c>
      <c r="D28" s="454">
        <f>C28*8*D8</f>
        <v>1350.4</v>
      </c>
      <c r="E28" s="3"/>
      <c r="F28" s="3"/>
    </row>
    <row r="29" spans="1:6" ht="24">
      <c r="A29" s="8" t="s">
        <v>15</v>
      </c>
      <c r="B29" s="23" t="s">
        <v>57</v>
      </c>
      <c r="C29" s="454"/>
      <c r="D29" s="454"/>
      <c r="E29" s="3"/>
      <c r="F29" s="3"/>
    </row>
    <row r="30" spans="1:6">
      <c r="A30" s="501" t="s">
        <v>16</v>
      </c>
      <c r="B30" s="502"/>
      <c r="C30" s="502"/>
      <c r="D30" s="503"/>
      <c r="E30" s="3"/>
      <c r="F30" s="3"/>
    </row>
    <row r="31" spans="1:6">
      <c r="A31" s="504" t="s">
        <v>17</v>
      </c>
      <c r="B31" s="504"/>
      <c r="C31" s="504"/>
      <c r="D31" s="504"/>
      <c r="E31" s="3"/>
      <c r="F31" s="3"/>
    </row>
    <row r="32" spans="1:6" ht="36.75">
      <c r="A32" s="9" t="s">
        <v>58</v>
      </c>
      <c r="B32" s="83" t="s">
        <v>8</v>
      </c>
      <c r="C32" s="454">
        <v>0.61</v>
      </c>
      <c r="D32" s="454">
        <f>C32*8*D8</f>
        <v>4118.72</v>
      </c>
      <c r="E32" s="3"/>
      <c r="F32" s="3"/>
    </row>
    <row r="33" spans="1:6">
      <c r="A33" s="10" t="s">
        <v>59</v>
      </c>
      <c r="B33" s="25" t="s">
        <v>60</v>
      </c>
      <c r="C33" s="454"/>
      <c r="D33" s="454"/>
      <c r="E33" s="3"/>
      <c r="F33" s="3"/>
    </row>
    <row r="34" spans="1:6" ht="24.75">
      <c r="A34" s="10" t="s">
        <v>61</v>
      </c>
      <c r="B34" s="25" t="s">
        <v>60</v>
      </c>
      <c r="C34" s="454"/>
      <c r="D34" s="454"/>
      <c r="E34" s="3"/>
      <c r="F34" s="3"/>
    </row>
    <row r="35" spans="1:6" ht="36.75">
      <c r="A35" s="38" t="s">
        <v>62</v>
      </c>
      <c r="B35" s="83" t="s">
        <v>8</v>
      </c>
      <c r="C35" s="454"/>
      <c r="D35" s="454"/>
      <c r="E35" s="3"/>
      <c r="F35" s="3"/>
    </row>
    <row r="36" spans="1:6">
      <c r="A36" s="10" t="s">
        <v>63</v>
      </c>
      <c r="B36" s="25" t="s">
        <v>60</v>
      </c>
      <c r="C36" s="454"/>
      <c r="D36" s="454"/>
      <c r="E36" s="3"/>
      <c r="F36" s="3"/>
    </row>
    <row r="37" spans="1:6" ht="36.75">
      <c r="A37" s="39" t="s">
        <v>20</v>
      </c>
      <c r="B37" s="83" t="s">
        <v>8</v>
      </c>
      <c r="C37" s="454"/>
      <c r="D37" s="454"/>
      <c r="E37" s="3"/>
      <c r="F37" s="3"/>
    </row>
    <row r="38" spans="1:6">
      <c r="A38" s="504" t="s">
        <v>43</v>
      </c>
      <c r="B38" s="504"/>
      <c r="C38" s="504"/>
      <c r="D38" s="504"/>
      <c r="E38" s="3"/>
      <c r="F38" s="3"/>
    </row>
    <row r="39" spans="1:6" ht="36.75">
      <c r="A39" s="10" t="s">
        <v>58</v>
      </c>
      <c r="B39" s="24" t="s">
        <v>18</v>
      </c>
      <c r="C39" s="494">
        <v>1</v>
      </c>
      <c r="D39" s="487">
        <f>C39*8*D8</f>
        <v>6752</v>
      </c>
      <c r="E39" s="3"/>
      <c r="F39" s="3"/>
    </row>
    <row r="40" spans="1:6">
      <c r="A40" s="10" t="s">
        <v>59</v>
      </c>
      <c r="B40" s="24" t="s">
        <v>60</v>
      </c>
      <c r="C40" s="495"/>
      <c r="D40" s="497"/>
      <c r="E40" s="3"/>
      <c r="F40" s="3"/>
    </row>
    <row r="41" spans="1:6" ht="24.75">
      <c r="A41" s="10" t="s">
        <v>87</v>
      </c>
      <c r="B41" s="24" t="s">
        <v>60</v>
      </c>
      <c r="C41" s="495"/>
      <c r="D41" s="497"/>
      <c r="E41" s="3"/>
      <c r="F41" s="3"/>
    </row>
    <row r="42" spans="1:6" ht="36.75">
      <c r="A42" s="10" t="s">
        <v>85</v>
      </c>
      <c r="B42" s="24" t="s">
        <v>18</v>
      </c>
      <c r="C42" s="495"/>
      <c r="D42" s="497"/>
      <c r="E42" s="3"/>
      <c r="F42" s="3"/>
    </row>
    <row r="43" spans="1:6" ht="36.75">
      <c r="A43" s="11" t="s">
        <v>86</v>
      </c>
      <c r="B43" s="24" t="s">
        <v>18</v>
      </c>
      <c r="C43" s="495"/>
      <c r="D43" s="497"/>
      <c r="E43" s="3"/>
      <c r="F43" s="3"/>
    </row>
    <row r="44" spans="1:6">
      <c r="A44" s="10" t="s">
        <v>63</v>
      </c>
      <c r="B44" s="24" t="s">
        <v>60</v>
      </c>
      <c r="C44" s="496"/>
      <c r="D44" s="491"/>
      <c r="E44" s="3"/>
      <c r="F44" s="3"/>
    </row>
    <row r="45" spans="1:6">
      <c r="A45" s="504" t="s">
        <v>21</v>
      </c>
      <c r="B45" s="504"/>
      <c r="C45" s="504"/>
      <c r="D45" s="504"/>
      <c r="E45" s="3"/>
      <c r="F45" s="3"/>
    </row>
    <row r="46" spans="1:6" ht="36.75">
      <c r="A46" s="38" t="s">
        <v>22</v>
      </c>
      <c r="B46" s="83" t="s">
        <v>8</v>
      </c>
      <c r="C46" s="487">
        <v>0.69</v>
      </c>
      <c r="D46" s="487">
        <f>C46*D8*8</f>
        <v>4658.8799999999992</v>
      </c>
      <c r="E46" s="3"/>
      <c r="F46" s="3"/>
    </row>
    <row r="47" spans="1:6" ht="36.75">
      <c r="A47" s="38" t="s">
        <v>23</v>
      </c>
      <c r="B47" s="83" t="s">
        <v>8</v>
      </c>
      <c r="C47" s="497"/>
      <c r="D47" s="497"/>
      <c r="E47" s="3"/>
      <c r="F47" s="3"/>
    </row>
    <row r="48" spans="1:6" ht="36.75">
      <c r="A48" s="11" t="s">
        <v>64</v>
      </c>
      <c r="B48" s="83" t="s">
        <v>8</v>
      </c>
      <c r="C48" s="491"/>
      <c r="D48" s="491"/>
      <c r="E48" s="3"/>
      <c r="F48" s="3"/>
    </row>
    <row r="49" spans="1:6">
      <c r="A49" s="504" t="s">
        <v>24</v>
      </c>
      <c r="B49" s="504"/>
      <c r="C49" s="504"/>
      <c r="D49" s="504"/>
      <c r="E49" s="3"/>
      <c r="F49" s="3"/>
    </row>
    <row r="50" spans="1:6" ht="24.75">
      <c r="A50" s="165" t="s">
        <v>65</v>
      </c>
      <c r="B50" s="167" t="s">
        <v>57</v>
      </c>
      <c r="C50" s="456">
        <v>1.74</v>
      </c>
      <c r="D50" s="456">
        <v>11613.28</v>
      </c>
      <c r="E50" s="3"/>
      <c r="F50" s="3"/>
    </row>
    <row r="51" spans="1:6">
      <c r="A51" s="165" t="s">
        <v>66</v>
      </c>
      <c r="B51" s="167" t="s">
        <v>67</v>
      </c>
      <c r="C51" s="456"/>
      <c r="D51" s="456"/>
      <c r="E51" s="3"/>
      <c r="F51" s="3"/>
    </row>
    <row r="52" spans="1:6" ht="24">
      <c r="A52" s="165" t="s">
        <v>68</v>
      </c>
      <c r="B52" s="167" t="s">
        <v>67</v>
      </c>
      <c r="C52" s="456"/>
      <c r="D52" s="456"/>
      <c r="E52" s="3"/>
      <c r="F52" s="3"/>
    </row>
    <row r="53" spans="1:6" ht="36.75">
      <c r="A53" s="165" t="s">
        <v>25</v>
      </c>
      <c r="B53" s="167" t="s">
        <v>69</v>
      </c>
      <c r="C53" s="456"/>
      <c r="D53" s="456"/>
      <c r="E53" s="3"/>
      <c r="F53" s="3"/>
    </row>
    <row r="54" spans="1:6" ht="36.75">
      <c r="A54" s="163" t="s">
        <v>26</v>
      </c>
      <c r="B54" s="167" t="s">
        <v>69</v>
      </c>
      <c r="C54" s="456"/>
      <c r="D54" s="456"/>
      <c r="E54" s="3"/>
      <c r="F54" s="3"/>
    </row>
    <row r="55" spans="1:6">
      <c r="A55" s="157" t="s">
        <v>70</v>
      </c>
      <c r="B55" s="157"/>
      <c r="C55" s="456"/>
      <c r="D55" s="456"/>
      <c r="E55" s="3"/>
      <c r="F55" s="3"/>
    </row>
    <row r="56" spans="1:6" ht="36.75">
      <c r="A56" s="163" t="s">
        <v>71</v>
      </c>
      <c r="B56" s="167" t="s">
        <v>18</v>
      </c>
      <c r="C56" s="456"/>
      <c r="D56" s="456"/>
      <c r="E56" s="3"/>
      <c r="F56" s="3"/>
    </row>
    <row r="57" spans="1:6">
      <c r="A57" s="163" t="s">
        <v>72</v>
      </c>
      <c r="B57" s="167" t="s">
        <v>19</v>
      </c>
      <c r="C57" s="456"/>
      <c r="D57" s="456"/>
      <c r="E57" s="3"/>
      <c r="F57" s="3"/>
    </row>
    <row r="58" spans="1:6">
      <c r="A58" s="163" t="s">
        <v>73</v>
      </c>
      <c r="B58" s="164" t="s">
        <v>19</v>
      </c>
      <c r="C58" s="456"/>
      <c r="D58" s="456"/>
      <c r="E58" s="3"/>
      <c r="F58" s="3"/>
    </row>
    <row r="59" spans="1:6">
      <c r="A59" s="163" t="s">
        <v>74</v>
      </c>
      <c r="B59" s="164" t="s">
        <v>19</v>
      </c>
      <c r="C59" s="456"/>
      <c r="D59" s="456"/>
      <c r="E59" s="3"/>
      <c r="F59" s="3"/>
    </row>
    <row r="60" spans="1:6">
      <c r="A60" s="163" t="s">
        <v>75</v>
      </c>
      <c r="B60" s="164" t="s">
        <v>19</v>
      </c>
      <c r="C60" s="456"/>
      <c r="D60" s="456"/>
      <c r="E60" s="3"/>
      <c r="F60" s="3"/>
    </row>
    <row r="61" spans="1:6">
      <c r="A61" s="163" t="s">
        <v>27</v>
      </c>
      <c r="B61" s="164" t="s">
        <v>19</v>
      </c>
      <c r="C61" s="456"/>
      <c r="D61" s="456"/>
      <c r="E61" s="3"/>
      <c r="F61" s="3"/>
    </row>
    <row r="62" spans="1:6" ht="36.75">
      <c r="A62" s="168" t="s">
        <v>28</v>
      </c>
      <c r="B62" s="167" t="s">
        <v>18</v>
      </c>
      <c r="C62" s="456"/>
      <c r="D62" s="456"/>
      <c r="E62" s="3"/>
      <c r="F62" s="3"/>
    </row>
    <row r="63" spans="1:6">
      <c r="A63" s="517" t="s">
        <v>29</v>
      </c>
      <c r="B63" s="517"/>
      <c r="C63" s="517"/>
      <c r="D63" s="517"/>
      <c r="E63" s="3"/>
      <c r="F63" s="3"/>
    </row>
    <row r="64" spans="1:6" ht="24.75">
      <c r="A64" s="163" t="s">
        <v>30</v>
      </c>
      <c r="B64" s="167" t="s">
        <v>76</v>
      </c>
      <c r="C64" s="458">
        <v>1.1200000000000001</v>
      </c>
      <c r="D64" s="456">
        <f>C64*8*D8</f>
        <v>7562.2400000000007</v>
      </c>
      <c r="E64" s="3"/>
      <c r="F64" s="3"/>
    </row>
    <row r="65" spans="1:6" ht="24.75">
      <c r="A65" s="163" t="s">
        <v>77</v>
      </c>
      <c r="B65" s="167" t="s">
        <v>76</v>
      </c>
      <c r="C65" s="458"/>
      <c r="D65" s="456"/>
      <c r="E65" s="3"/>
      <c r="F65" s="3"/>
    </row>
    <row r="66" spans="1:6" ht="24.75">
      <c r="A66" s="163" t="s">
        <v>31</v>
      </c>
      <c r="B66" s="167" t="s">
        <v>67</v>
      </c>
      <c r="C66" s="458"/>
      <c r="D66" s="456"/>
      <c r="E66" s="3"/>
      <c r="F66" s="3"/>
    </row>
    <row r="67" spans="1:6" ht="24.75">
      <c r="A67" s="163" t="s">
        <v>78</v>
      </c>
      <c r="B67" s="167" t="s">
        <v>76</v>
      </c>
      <c r="C67" s="458"/>
      <c r="D67" s="456"/>
      <c r="E67" s="3"/>
      <c r="F67" s="3"/>
    </row>
    <row r="68" spans="1:6" ht="36.75">
      <c r="A68" s="168" t="s">
        <v>32</v>
      </c>
      <c r="B68" s="167" t="s">
        <v>18</v>
      </c>
      <c r="C68" s="458"/>
      <c r="D68" s="456"/>
      <c r="E68" s="3"/>
      <c r="F68" s="3"/>
    </row>
    <row r="69" spans="1:6">
      <c r="A69" s="168" t="s">
        <v>33</v>
      </c>
      <c r="B69" s="164" t="s">
        <v>67</v>
      </c>
      <c r="C69" s="458"/>
      <c r="D69" s="456"/>
      <c r="E69" s="3"/>
      <c r="F69" s="3"/>
    </row>
    <row r="70" spans="1:6">
      <c r="A70" s="514" t="s">
        <v>34</v>
      </c>
      <c r="B70" s="515"/>
      <c r="C70" s="515"/>
      <c r="D70" s="516"/>
      <c r="E70" s="3"/>
      <c r="F70" s="3"/>
    </row>
    <row r="71" spans="1:6" ht="48">
      <c r="A71" s="170" t="s">
        <v>80</v>
      </c>
      <c r="B71" s="432" t="s">
        <v>79</v>
      </c>
      <c r="C71" s="434">
        <v>2.41</v>
      </c>
      <c r="D71" s="434">
        <f>C71*8*D8</f>
        <v>16272.320000000002</v>
      </c>
      <c r="E71" s="3"/>
      <c r="F71" s="3"/>
    </row>
    <row r="72" spans="1:6">
      <c r="A72" s="441" t="s">
        <v>35</v>
      </c>
      <c r="B72" s="441"/>
      <c r="C72" s="464">
        <v>2.14</v>
      </c>
      <c r="D72" s="464">
        <f>C72*8*D8</f>
        <v>14449.28</v>
      </c>
      <c r="E72" s="508"/>
      <c r="F72" s="3"/>
    </row>
    <row r="73" spans="1:6">
      <c r="A73" s="157" t="s">
        <v>83</v>
      </c>
      <c r="B73" s="441" t="s">
        <v>84</v>
      </c>
      <c r="C73" s="521"/>
      <c r="D73" s="521"/>
      <c r="E73" s="508"/>
      <c r="F73" s="3"/>
    </row>
    <row r="74" spans="1:6">
      <c r="A74" s="157" t="s">
        <v>82</v>
      </c>
      <c r="B74" s="441" t="s">
        <v>84</v>
      </c>
      <c r="C74" s="522"/>
      <c r="D74" s="522"/>
      <c r="E74" s="508"/>
      <c r="F74" s="3"/>
    </row>
    <row r="75" spans="1:6">
      <c r="A75" s="157" t="s">
        <v>81</v>
      </c>
      <c r="B75" s="441" t="s">
        <v>84</v>
      </c>
      <c r="C75" s="441"/>
      <c r="D75" s="434"/>
      <c r="E75" s="3"/>
      <c r="F75" s="3"/>
    </row>
    <row r="76" spans="1:6" ht="60">
      <c r="A76" s="157" t="s">
        <v>170</v>
      </c>
      <c r="B76" s="167" t="s">
        <v>18</v>
      </c>
      <c r="C76" s="434">
        <v>4.3499999999999996</v>
      </c>
      <c r="D76" s="434">
        <v>29371.52</v>
      </c>
      <c r="E76" s="3"/>
      <c r="F76" s="3"/>
    </row>
    <row r="77" spans="1:6">
      <c r="A77" s="8" t="s">
        <v>36</v>
      </c>
      <c r="B77" s="25"/>
      <c r="C77" s="89">
        <f>SUM(C76,C72,C71,C64,C50,C46,C39,C32,C28,C21,C18,C17,C16,C14,C13)</f>
        <v>21.62</v>
      </c>
      <c r="D77" s="89">
        <f>SUM(D76,D72,D71,D64,D50,D46,D39,D32,D28,D21,D18,D17,D16,D14,D13)</f>
        <v>145843.36000000002</v>
      </c>
      <c r="E77" s="3"/>
      <c r="F77" s="3"/>
    </row>
  </sheetData>
  <mergeCells count="30">
    <mergeCell ref="A70:D70"/>
    <mergeCell ref="C72:C74"/>
    <mergeCell ref="D72:D74"/>
    <mergeCell ref="E72:E74"/>
    <mergeCell ref="A49:D49"/>
    <mergeCell ref="C50:C62"/>
    <mergeCell ref="D50:D62"/>
    <mergeCell ref="A63:D63"/>
    <mergeCell ref="C64:C69"/>
    <mergeCell ref="D64:D69"/>
    <mergeCell ref="A38:D38"/>
    <mergeCell ref="C39:C44"/>
    <mergeCell ref="D39:D44"/>
    <mergeCell ref="A45:D45"/>
    <mergeCell ref="C46:C48"/>
    <mergeCell ref="D46:D48"/>
    <mergeCell ref="C32:C37"/>
    <mergeCell ref="D32:D37"/>
    <mergeCell ref="A1:F1"/>
    <mergeCell ref="A2:E2"/>
    <mergeCell ref="A3:D3"/>
    <mergeCell ref="A12:D12"/>
    <mergeCell ref="A19:D19"/>
    <mergeCell ref="C21:C26"/>
    <mergeCell ref="D21:D26"/>
    <mergeCell ref="A27:D27"/>
    <mergeCell ref="C28:C29"/>
    <mergeCell ref="D28:D29"/>
    <mergeCell ref="A30:D30"/>
    <mergeCell ref="A31:D3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76"/>
  <sheetViews>
    <sheetView tabSelected="1" workbookViewId="0">
      <selection activeCell="J11" sqref="J11"/>
    </sheetView>
  </sheetViews>
  <sheetFormatPr defaultRowHeight="15"/>
  <cols>
    <col min="1" max="1" width="50.85546875" customWidth="1"/>
  </cols>
  <sheetData>
    <row r="1" spans="1:6">
      <c r="A1" s="507" t="s">
        <v>123</v>
      </c>
      <c r="B1" s="507"/>
      <c r="C1" s="507"/>
      <c r="D1" s="507"/>
      <c r="E1" s="507"/>
      <c r="F1" s="507"/>
    </row>
    <row r="2" spans="1:6">
      <c r="A2" s="505" t="s">
        <v>131</v>
      </c>
      <c r="B2" s="506"/>
      <c r="C2" s="506"/>
      <c r="D2" s="506"/>
      <c r="E2" s="506"/>
      <c r="F2" s="3"/>
    </row>
    <row r="3" spans="1:6">
      <c r="A3" s="505" t="s">
        <v>128</v>
      </c>
      <c r="B3" s="506"/>
      <c r="C3" s="506"/>
      <c r="D3" s="506"/>
      <c r="E3" s="3"/>
      <c r="F3" s="3"/>
    </row>
    <row r="4" spans="1:6">
      <c r="A4" s="3"/>
      <c r="B4" s="3"/>
      <c r="C4" s="102" t="s">
        <v>37</v>
      </c>
      <c r="D4" s="437">
        <v>1982</v>
      </c>
      <c r="E4" s="3"/>
      <c r="F4" s="3"/>
    </row>
    <row r="5" spans="1:6">
      <c r="A5" s="3"/>
      <c r="B5" s="3"/>
      <c r="C5" s="102" t="s">
        <v>38</v>
      </c>
      <c r="D5" s="437">
        <v>3</v>
      </c>
      <c r="E5" s="3"/>
      <c r="F5" s="3"/>
    </row>
    <row r="6" spans="1:6">
      <c r="A6" s="3"/>
      <c r="B6" s="3"/>
      <c r="C6" s="102" t="s">
        <v>39</v>
      </c>
      <c r="D6" s="437">
        <v>2</v>
      </c>
      <c r="E6" s="3"/>
      <c r="F6" s="3"/>
    </row>
    <row r="7" spans="1:6">
      <c r="A7" s="3"/>
      <c r="B7" s="3"/>
      <c r="C7" s="102" t="s">
        <v>40</v>
      </c>
      <c r="D7" s="437">
        <v>18</v>
      </c>
      <c r="E7" s="3"/>
      <c r="F7" s="3"/>
    </row>
    <row r="8" spans="1:6">
      <c r="A8" s="3"/>
      <c r="B8" s="3"/>
      <c r="C8" s="102" t="s">
        <v>397</v>
      </c>
      <c r="D8" s="437">
        <v>843.9</v>
      </c>
      <c r="E8" s="3"/>
      <c r="F8" s="3"/>
    </row>
    <row r="9" spans="1:6">
      <c r="A9" s="3"/>
      <c r="B9" s="3"/>
      <c r="C9" s="102" t="s">
        <v>395</v>
      </c>
      <c r="D9" s="437">
        <v>83.4</v>
      </c>
      <c r="E9" s="3"/>
      <c r="F9" s="3"/>
    </row>
    <row r="10" spans="1:6">
      <c r="A10" s="3"/>
      <c r="B10" s="3"/>
      <c r="C10" s="102" t="s">
        <v>351</v>
      </c>
      <c r="D10" s="437">
        <v>342.8</v>
      </c>
      <c r="E10" s="3"/>
      <c r="F10" s="3"/>
    </row>
    <row r="11" spans="1:6" ht="48.75">
      <c r="A11" s="83" t="s">
        <v>1</v>
      </c>
      <c r="B11" s="83" t="s">
        <v>2</v>
      </c>
      <c r="C11" s="83" t="s">
        <v>3</v>
      </c>
      <c r="D11" s="83" t="s">
        <v>4</v>
      </c>
      <c r="E11" s="3"/>
      <c r="F11" s="3"/>
    </row>
    <row r="12" spans="1:6">
      <c r="A12" s="498" t="s">
        <v>5</v>
      </c>
      <c r="B12" s="499"/>
      <c r="C12" s="499"/>
      <c r="D12" s="500"/>
      <c r="E12" s="3"/>
      <c r="F12" s="3"/>
    </row>
    <row r="13" spans="1:6" ht="157.5" customHeight="1">
      <c r="A13" s="8" t="s">
        <v>6</v>
      </c>
      <c r="B13" s="36" t="s">
        <v>7</v>
      </c>
      <c r="C13" s="36">
        <v>0.14000000000000001</v>
      </c>
      <c r="D13" s="44">
        <f>C13*D8*8</f>
        <v>945.16800000000012</v>
      </c>
      <c r="E13" s="3"/>
      <c r="F13" s="3"/>
    </row>
    <row r="14" spans="1:6" ht="148.5" customHeight="1">
      <c r="A14" s="8" t="s">
        <v>52</v>
      </c>
      <c r="B14" s="36" t="s">
        <v>8</v>
      </c>
      <c r="C14" s="86">
        <v>1.23</v>
      </c>
      <c r="D14" s="44">
        <f>C14*D8*8</f>
        <v>8303.9759999999987</v>
      </c>
      <c r="E14" s="3"/>
      <c r="F14" s="3"/>
    </row>
    <row r="15" spans="1:6">
      <c r="A15" s="8" t="s">
        <v>9</v>
      </c>
      <c r="B15" s="83"/>
      <c r="C15" s="100"/>
      <c r="D15" s="103"/>
      <c r="E15" s="3"/>
      <c r="F15" s="3"/>
    </row>
    <row r="16" spans="1:6" ht="13.5" customHeight="1">
      <c r="A16" s="8" t="s">
        <v>103</v>
      </c>
      <c r="B16" s="134" t="s">
        <v>139</v>
      </c>
      <c r="C16" s="99">
        <v>0.17</v>
      </c>
      <c r="D16" s="100">
        <f>C16*8*D8</f>
        <v>1147.704</v>
      </c>
      <c r="E16" s="3"/>
      <c r="F16" s="3"/>
    </row>
    <row r="17" spans="1:6" ht="15" customHeight="1">
      <c r="A17" s="8" t="s">
        <v>132</v>
      </c>
      <c r="B17" s="134" t="s">
        <v>136</v>
      </c>
      <c r="C17" s="99">
        <v>2.83</v>
      </c>
      <c r="D17" s="100">
        <f>C17*8*D8</f>
        <v>19105.896000000001</v>
      </c>
      <c r="E17" s="3"/>
      <c r="F17" s="3"/>
    </row>
    <row r="18" spans="1:6">
      <c r="A18" s="501" t="s">
        <v>10</v>
      </c>
      <c r="B18" s="502"/>
      <c r="C18" s="502"/>
      <c r="D18" s="503"/>
      <c r="E18" s="3"/>
      <c r="F18" s="3"/>
    </row>
    <row r="19" spans="1:6">
      <c r="A19" s="8" t="s">
        <v>48</v>
      </c>
      <c r="B19" s="8"/>
      <c r="C19" s="8"/>
      <c r="D19" s="8"/>
      <c r="E19" s="3"/>
      <c r="F19" s="3"/>
    </row>
    <row r="20" spans="1:6" ht="24.75">
      <c r="A20" s="40" t="s">
        <v>11</v>
      </c>
      <c r="B20" s="83" t="s">
        <v>46</v>
      </c>
      <c r="C20" s="454">
        <v>2.16</v>
      </c>
      <c r="D20" s="454">
        <f>C20*8*D8</f>
        <v>14582.592000000001</v>
      </c>
      <c r="E20" s="3"/>
      <c r="F20" s="3"/>
    </row>
    <row r="21" spans="1:6" ht="24.75">
      <c r="A21" s="40" t="s">
        <v>12</v>
      </c>
      <c r="B21" s="83" t="s">
        <v>46</v>
      </c>
      <c r="C21" s="454"/>
      <c r="D21" s="454"/>
      <c r="E21" s="3"/>
      <c r="F21" s="3"/>
    </row>
    <row r="22" spans="1:6" ht="24.75">
      <c r="A22" s="40" t="s">
        <v>13</v>
      </c>
      <c r="B22" s="83" t="s">
        <v>46</v>
      </c>
      <c r="C22" s="454"/>
      <c r="D22" s="454"/>
      <c r="E22" s="3"/>
      <c r="F22" s="3"/>
    </row>
    <row r="23" spans="1:6" ht="24.75">
      <c r="A23" s="8" t="s">
        <v>51</v>
      </c>
      <c r="B23" s="83" t="s">
        <v>47</v>
      </c>
      <c r="C23" s="454"/>
      <c r="D23" s="454"/>
      <c r="E23" s="3"/>
      <c r="F23" s="3"/>
    </row>
    <row r="24" spans="1:6">
      <c r="A24" s="8" t="s">
        <v>49</v>
      </c>
      <c r="B24" s="83"/>
      <c r="C24" s="454"/>
      <c r="D24" s="454"/>
      <c r="E24" s="3"/>
      <c r="F24" s="3"/>
    </row>
    <row r="25" spans="1:6" ht="36.75">
      <c r="A25" s="8" t="s">
        <v>50</v>
      </c>
      <c r="B25" s="83" t="s">
        <v>54</v>
      </c>
      <c r="C25" s="454"/>
      <c r="D25" s="454"/>
      <c r="E25" s="3"/>
      <c r="F25" s="3"/>
    </row>
    <row r="26" spans="1:6">
      <c r="A26" s="501" t="s">
        <v>55</v>
      </c>
      <c r="B26" s="502"/>
      <c r="C26" s="502"/>
      <c r="D26" s="503"/>
      <c r="E26" s="3"/>
      <c r="F26" s="3"/>
    </row>
    <row r="27" spans="1:6" ht="24">
      <c r="A27" s="40" t="s">
        <v>14</v>
      </c>
      <c r="B27" s="23" t="s">
        <v>56</v>
      </c>
      <c r="C27" s="454">
        <v>0.2</v>
      </c>
      <c r="D27" s="454">
        <f>C27*8*D8</f>
        <v>1350.24</v>
      </c>
      <c r="E27" s="3"/>
      <c r="F27" s="3"/>
    </row>
    <row r="28" spans="1:6" ht="24">
      <c r="A28" s="8" t="s">
        <v>15</v>
      </c>
      <c r="B28" s="23" t="s">
        <v>57</v>
      </c>
      <c r="C28" s="454"/>
      <c r="D28" s="454"/>
      <c r="E28" s="3"/>
      <c r="F28" s="3"/>
    </row>
    <row r="29" spans="1:6">
      <c r="A29" s="501" t="s">
        <v>16</v>
      </c>
      <c r="B29" s="502"/>
      <c r="C29" s="502"/>
      <c r="D29" s="503"/>
      <c r="E29" s="3"/>
      <c r="F29" s="3"/>
    </row>
    <row r="30" spans="1:6">
      <c r="A30" s="504" t="s">
        <v>17</v>
      </c>
      <c r="B30" s="504"/>
      <c r="C30" s="504"/>
      <c r="D30" s="504"/>
      <c r="E30" s="3"/>
      <c r="F30" s="3"/>
    </row>
    <row r="31" spans="1:6" ht="36.75">
      <c r="A31" s="9" t="s">
        <v>58</v>
      </c>
      <c r="B31" s="83" t="s">
        <v>8</v>
      </c>
      <c r="C31" s="454">
        <v>0.61</v>
      </c>
      <c r="D31" s="454">
        <f>C31*8*D8</f>
        <v>4118.232</v>
      </c>
      <c r="E31" s="3"/>
      <c r="F31" s="3"/>
    </row>
    <row r="32" spans="1:6" ht="24.75">
      <c r="A32" s="10" t="s">
        <v>59</v>
      </c>
      <c r="B32" s="25" t="s">
        <v>60</v>
      </c>
      <c r="C32" s="454"/>
      <c r="D32" s="454"/>
      <c r="E32" s="3"/>
      <c r="F32" s="3"/>
    </row>
    <row r="33" spans="1:6" ht="24.75">
      <c r="A33" s="10" t="s">
        <v>61</v>
      </c>
      <c r="B33" s="25" t="s">
        <v>60</v>
      </c>
      <c r="C33" s="454"/>
      <c r="D33" s="454"/>
      <c r="E33" s="3"/>
      <c r="F33" s="3"/>
    </row>
    <row r="34" spans="1:6" ht="36.75">
      <c r="A34" s="38" t="s">
        <v>62</v>
      </c>
      <c r="B34" s="83" t="s">
        <v>8</v>
      </c>
      <c r="C34" s="454"/>
      <c r="D34" s="454"/>
      <c r="E34" s="3"/>
      <c r="F34" s="3"/>
    </row>
    <row r="35" spans="1:6">
      <c r="A35" s="10" t="s">
        <v>63</v>
      </c>
      <c r="B35" s="25" t="s">
        <v>60</v>
      </c>
      <c r="C35" s="454"/>
      <c r="D35" s="454"/>
      <c r="E35" s="3"/>
      <c r="F35" s="3"/>
    </row>
    <row r="36" spans="1:6" ht="36.75">
      <c r="A36" s="39" t="s">
        <v>20</v>
      </c>
      <c r="B36" s="83" t="s">
        <v>8</v>
      </c>
      <c r="C36" s="454"/>
      <c r="D36" s="454"/>
      <c r="E36" s="3"/>
      <c r="F36" s="3"/>
    </row>
    <row r="37" spans="1:6">
      <c r="A37" s="504" t="s">
        <v>43</v>
      </c>
      <c r="B37" s="504"/>
      <c r="C37" s="504"/>
      <c r="D37" s="504"/>
      <c r="E37" s="3"/>
      <c r="F37" s="3"/>
    </row>
    <row r="38" spans="1:6" ht="36.75">
      <c r="A38" s="10" t="s">
        <v>58</v>
      </c>
      <c r="B38" s="24" t="s">
        <v>18</v>
      </c>
      <c r="C38" s="494">
        <v>1</v>
      </c>
      <c r="D38" s="487">
        <f>C38*8*D8</f>
        <v>6751.2</v>
      </c>
      <c r="E38" s="3"/>
      <c r="F38" s="3"/>
    </row>
    <row r="39" spans="1:6" ht="24.75">
      <c r="A39" s="10" t="s">
        <v>59</v>
      </c>
      <c r="B39" s="24" t="s">
        <v>60</v>
      </c>
      <c r="C39" s="495"/>
      <c r="D39" s="497"/>
      <c r="E39" s="3"/>
      <c r="F39" s="3"/>
    </row>
    <row r="40" spans="1:6" ht="24.75">
      <c r="A40" s="10" t="s">
        <v>87</v>
      </c>
      <c r="B40" s="24" t="s">
        <v>60</v>
      </c>
      <c r="C40" s="495"/>
      <c r="D40" s="497"/>
      <c r="E40" s="3"/>
      <c r="F40" s="3"/>
    </row>
    <row r="41" spans="1:6" ht="36.75">
      <c r="A41" s="10" t="s">
        <v>85</v>
      </c>
      <c r="B41" s="24" t="s">
        <v>18</v>
      </c>
      <c r="C41" s="495"/>
      <c r="D41" s="497"/>
      <c r="E41" s="3"/>
      <c r="F41" s="3"/>
    </row>
    <row r="42" spans="1:6" ht="36.75">
      <c r="A42" s="11" t="s">
        <v>86</v>
      </c>
      <c r="B42" s="24" t="s">
        <v>18</v>
      </c>
      <c r="C42" s="495"/>
      <c r="D42" s="497"/>
      <c r="E42" s="3"/>
      <c r="F42" s="3"/>
    </row>
    <row r="43" spans="1:6">
      <c r="A43" s="10" t="s">
        <v>63</v>
      </c>
      <c r="B43" s="24" t="s">
        <v>60</v>
      </c>
      <c r="C43" s="496"/>
      <c r="D43" s="491"/>
      <c r="E43" s="3"/>
      <c r="F43" s="3"/>
    </row>
    <row r="44" spans="1:6">
      <c r="A44" s="504" t="s">
        <v>21</v>
      </c>
      <c r="B44" s="504"/>
      <c r="C44" s="504"/>
      <c r="D44" s="504"/>
      <c r="E44" s="3"/>
      <c r="F44" s="3"/>
    </row>
    <row r="45" spans="1:6" ht="36.75">
      <c r="A45" s="38" t="s">
        <v>22</v>
      </c>
      <c r="B45" s="83" t="s">
        <v>8</v>
      </c>
      <c r="C45" s="487">
        <v>0.69</v>
      </c>
      <c r="D45" s="487">
        <f>C45*D8*8</f>
        <v>4658.3279999999995</v>
      </c>
      <c r="E45" s="3"/>
      <c r="F45" s="3"/>
    </row>
    <row r="46" spans="1:6" ht="36.75">
      <c r="A46" s="38" t="s">
        <v>23</v>
      </c>
      <c r="B46" s="83" t="s">
        <v>8</v>
      </c>
      <c r="C46" s="497"/>
      <c r="D46" s="497"/>
      <c r="E46" s="3"/>
      <c r="F46" s="3"/>
    </row>
    <row r="47" spans="1:6" ht="36.75">
      <c r="A47" s="11" t="s">
        <v>64</v>
      </c>
      <c r="B47" s="83" t="s">
        <v>8</v>
      </c>
      <c r="C47" s="491"/>
      <c r="D47" s="491"/>
      <c r="E47" s="3"/>
      <c r="F47" s="3"/>
    </row>
    <row r="48" spans="1:6">
      <c r="A48" s="504" t="s">
        <v>24</v>
      </c>
      <c r="B48" s="504"/>
      <c r="C48" s="504"/>
      <c r="D48" s="504"/>
      <c r="E48" s="3"/>
      <c r="F48" s="3"/>
    </row>
    <row r="49" spans="1:6" ht="24.75">
      <c r="A49" s="38" t="s">
        <v>65</v>
      </c>
      <c r="B49" s="24" t="s">
        <v>57</v>
      </c>
      <c r="C49" s="454">
        <v>2.4</v>
      </c>
      <c r="D49" s="456">
        <v>16308.81</v>
      </c>
      <c r="E49" s="3"/>
      <c r="F49" s="3"/>
    </row>
    <row r="50" spans="1:6">
      <c r="A50" s="38" t="s">
        <v>66</v>
      </c>
      <c r="B50" s="24" t="s">
        <v>67</v>
      </c>
      <c r="C50" s="454"/>
      <c r="D50" s="456"/>
      <c r="E50" s="3"/>
      <c r="F50" s="3"/>
    </row>
    <row r="51" spans="1:6" ht="24">
      <c r="A51" s="38" t="s">
        <v>68</v>
      </c>
      <c r="B51" s="24" t="s">
        <v>67</v>
      </c>
      <c r="C51" s="454"/>
      <c r="D51" s="456"/>
      <c r="E51" s="3"/>
      <c r="F51" s="3"/>
    </row>
    <row r="52" spans="1:6" ht="36.75">
      <c r="A52" s="38" t="s">
        <v>25</v>
      </c>
      <c r="B52" s="24" t="s">
        <v>69</v>
      </c>
      <c r="C52" s="454"/>
      <c r="D52" s="456"/>
      <c r="E52" s="3"/>
      <c r="F52" s="3"/>
    </row>
    <row r="53" spans="1:6" ht="48.75">
      <c r="A53" s="10" t="s">
        <v>26</v>
      </c>
      <c r="B53" s="24" t="s">
        <v>69</v>
      </c>
      <c r="C53" s="454"/>
      <c r="D53" s="456"/>
      <c r="E53" s="3"/>
      <c r="F53" s="3"/>
    </row>
    <row r="54" spans="1:6">
      <c r="A54" s="8" t="s">
        <v>70</v>
      </c>
      <c r="B54" s="8"/>
      <c r="C54" s="454"/>
      <c r="D54" s="456"/>
      <c r="E54" s="3"/>
      <c r="F54" s="3"/>
    </row>
    <row r="55" spans="1:6" ht="36.75">
      <c r="A55" s="10" t="s">
        <v>71</v>
      </c>
      <c r="B55" s="24" t="s">
        <v>18</v>
      </c>
      <c r="C55" s="454"/>
      <c r="D55" s="456"/>
      <c r="E55" s="3"/>
      <c r="F55" s="3"/>
    </row>
    <row r="56" spans="1:6">
      <c r="A56" s="10" t="s">
        <v>72</v>
      </c>
      <c r="B56" s="24" t="s">
        <v>19</v>
      </c>
      <c r="C56" s="454"/>
      <c r="D56" s="456"/>
      <c r="E56" s="3"/>
      <c r="F56" s="3"/>
    </row>
    <row r="57" spans="1:6">
      <c r="A57" s="10" t="s">
        <v>73</v>
      </c>
      <c r="B57" s="25" t="s">
        <v>19</v>
      </c>
      <c r="C57" s="454"/>
      <c r="D57" s="456"/>
      <c r="E57" s="3"/>
      <c r="F57" s="3"/>
    </row>
    <row r="58" spans="1:6">
      <c r="A58" s="10" t="s">
        <v>74</v>
      </c>
      <c r="B58" s="25" t="s">
        <v>19</v>
      </c>
      <c r="C58" s="454"/>
      <c r="D58" s="456"/>
      <c r="E58" s="3"/>
      <c r="F58" s="3"/>
    </row>
    <row r="59" spans="1:6">
      <c r="A59" s="10" t="s">
        <v>75</v>
      </c>
      <c r="B59" s="25" t="s">
        <v>19</v>
      </c>
      <c r="C59" s="454"/>
      <c r="D59" s="456"/>
      <c r="E59" s="3"/>
      <c r="F59" s="3"/>
    </row>
    <row r="60" spans="1:6">
      <c r="A60" s="10" t="s">
        <v>27</v>
      </c>
      <c r="B60" s="25" t="s">
        <v>19</v>
      </c>
      <c r="C60" s="454"/>
      <c r="D60" s="456"/>
      <c r="E60" s="3"/>
      <c r="F60" s="3"/>
    </row>
    <row r="61" spans="1:6" ht="36.75">
      <c r="A61" s="11" t="s">
        <v>28</v>
      </c>
      <c r="B61" s="24" t="s">
        <v>18</v>
      </c>
      <c r="C61" s="454"/>
      <c r="D61" s="456"/>
      <c r="E61" s="3"/>
      <c r="F61" s="3"/>
    </row>
    <row r="62" spans="1:6">
      <c r="A62" s="504" t="s">
        <v>29</v>
      </c>
      <c r="B62" s="504"/>
      <c r="C62" s="504"/>
      <c r="D62" s="504"/>
      <c r="E62" s="3"/>
      <c r="F62" s="3"/>
    </row>
    <row r="63" spans="1:6" ht="24.75">
      <c r="A63" s="10" t="s">
        <v>30</v>
      </c>
      <c r="B63" s="24" t="s">
        <v>76</v>
      </c>
      <c r="C63" s="477">
        <v>1.29</v>
      </c>
      <c r="D63" s="454">
        <f>C63*8*D8</f>
        <v>8709.0480000000007</v>
      </c>
      <c r="E63" s="3"/>
      <c r="F63" s="3"/>
    </row>
    <row r="64" spans="1:6" ht="24.75">
      <c r="A64" s="10" t="s">
        <v>77</v>
      </c>
      <c r="B64" s="24" t="s">
        <v>76</v>
      </c>
      <c r="C64" s="477"/>
      <c r="D64" s="454"/>
      <c r="E64" s="3"/>
      <c r="F64" s="3"/>
    </row>
    <row r="65" spans="1:6" ht="24.75">
      <c r="A65" s="10" t="s">
        <v>31</v>
      </c>
      <c r="B65" s="24" t="s">
        <v>67</v>
      </c>
      <c r="C65" s="477"/>
      <c r="D65" s="454"/>
      <c r="E65" s="3"/>
      <c r="F65" s="3"/>
    </row>
    <row r="66" spans="1:6" ht="24.75">
      <c r="A66" s="10" t="s">
        <v>78</v>
      </c>
      <c r="B66" s="24" t="s">
        <v>76</v>
      </c>
      <c r="C66" s="477"/>
      <c r="D66" s="454"/>
      <c r="E66" s="3"/>
      <c r="F66" s="3"/>
    </row>
    <row r="67" spans="1:6" ht="36.75">
      <c r="A67" s="11" t="s">
        <v>32</v>
      </c>
      <c r="B67" s="24" t="s">
        <v>18</v>
      </c>
      <c r="C67" s="477"/>
      <c r="D67" s="454"/>
      <c r="E67" s="3"/>
      <c r="F67" s="3"/>
    </row>
    <row r="68" spans="1:6">
      <c r="A68" s="11" t="s">
        <v>33</v>
      </c>
      <c r="B68" s="25" t="s">
        <v>67</v>
      </c>
      <c r="C68" s="477"/>
      <c r="D68" s="454"/>
      <c r="E68" s="3"/>
      <c r="F68" s="3"/>
    </row>
    <row r="69" spans="1:6">
      <c r="A69" s="501" t="s">
        <v>34</v>
      </c>
      <c r="B69" s="502"/>
      <c r="C69" s="502"/>
      <c r="D69" s="503"/>
      <c r="E69" s="3"/>
      <c r="F69" s="3"/>
    </row>
    <row r="70" spans="1:6" ht="48">
      <c r="A70" s="41" t="s">
        <v>80</v>
      </c>
      <c r="B70" s="42" t="s">
        <v>79</v>
      </c>
      <c r="C70" s="435">
        <v>2.41</v>
      </c>
      <c r="D70" s="435">
        <f>C70*8*D8</f>
        <v>16270.392</v>
      </c>
      <c r="E70" s="3"/>
      <c r="F70" s="3"/>
    </row>
    <row r="71" spans="1:6">
      <c r="A71" s="23" t="s">
        <v>35</v>
      </c>
      <c r="B71" s="438"/>
      <c r="C71" s="554">
        <v>2.14</v>
      </c>
      <c r="D71" s="464">
        <v>14462.66</v>
      </c>
      <c r="E71" s="553"/>
      <c r="F71" s="3"/>
    </row>
    <row r="72" spans="1:6">
      <c r="A72" s="8" t="s">
        <v>83</v>
      </c>
      <c r="B72" s="438" t="s">
        <v>84</v>
      </c>
      <c r="C72" s="513"/>
      <c r="D72" s="521"/>
      <c r="E72" s="553"/>
      <c r="F72" s="3"/>
    </row>
    <row r="73" spans="1:6">
      <c r="A73" s="8" t="s">
        <v>82</v>
      </c>
      <c r="B73" s="438" t="s">
        <v>84</v>
      </c>
      <c r="C73" s="513"/>
      <c r="D73" s="521"/>
      <c r="E73" s="553"/>
      <c r="F73" s="3"/>
    </row>
    <row r="74" spans="1:6">
      <c r="A74" s="8" t="s">
        <v>81</v>
      </c>
      <c r="B74" s="438" t="s">
        <v>84</v>
      </c>
      <c r="C74" s="555"/>
      <c r="D74" s="440"/>
      <c r="E74" s="3"/>
      <c r="F74" s="3"/>
    </row>
    <row r="75" spans="1:6" ht="60">
      <c r="A75" s="8" t="s">
        <v>170</v>
      </c>
      <c r="B75" s="24" t="s">
        <v>18</v>
      </c>
      <c r="C75" s="436">
        <v>4.3499999999999996</v>
      </c>
      <c r="D75" s="440">
        <v>29398.61</v>
      </c>
      <c r="E75" s="105"/>
      <c r="F75" s="105"/>
    </row>
    <row r="76" spans="1:6">
      <c r="A76" s="8" t="s">
        <v>36</v>
      </c>
      <c r="B76" s="25"/>
      <c r="C76" s="89">
        <f>SUM(C75,C71,C70,C63,C49,C45,C38,C31,C27,C20,C17,C16,C14,C13)</f>
        <v>21.62</v>
      </c>
      <c r="D76" s="89">
        <f>SUM(D13,D14,D16,D17,D20,D27,D31,D38,D45,D49,D63,D70,D71,D75)</f>
        <v>146112.85599999997</v>
      </c>
      <c r="E76" s="3"/>
      <c r="F76" s="106"/>
    </row>
  </sheetData>
  <mergeCells count="30">
    <mergeCell ref="A69:D69"/>
    <mergeCell ref="C71:C73"/>
    <mergeCell ref="D71:D73"/>
    <mergeCell ref="E71:E73"/>
    <mergeCell ref="A48:D48"/>
    <mergeCell ref="C49:C61"/>
    <mergeCell ref="D49:D61"/>
    <mergeCell ref="A62:D62"/>
    <mergeCell ref="C63:C68"/>
    <mergeCell ref="D63:D68"/>
    <mergeCell ref="A37:D37"/>
    <mergeCell ref="C38:C43"/>
    <mergeCell ref="D38:D43"/>
    <mergeCell ref="A44:D44"/>
    <mergeCell ref="C45:C47"/>
    <mergeCell ref="D45:D47"/>
    <mergeCell ref="C31:C36"/>
    <mergeCell ref="D31:D36"/>
    <mergeCell ref="A1:F1"/>
    <mergeCell ref="A2:E2"/>
    <mergeCell ref="A3:D3"/>
    <mergeCell ref="A12:D12"/>
    <mergeCell ref="A18:D18"/>
    <mergeCell ref="C20:C25"/>
    <mergeCell ref="D20:D25"/>
    <mergeCell ref="A26:D26"/>
    <mergeCell ref="C27:C28"/>
    <mergeCell ref="D27:D28"/>
    <mergeCell ref="A29:D29"/>
    <mergeCell ref="A30:D3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76"/>
  <sheetViews>
    <sheetView workbookViewId="0">
      <selection activeCell="G75" sqref="G75"/>
    </sheetView>
  </sheetViews>
  <sheetFormatPr defaultRowHeight="15"/>
  <cols>
    <col min="1" max="1" width="51.85546875" customWidth="1"/>
  </cols>
  <sheetData>
    <row r="1" spans="1:7">
      <c r="A1" s="507" t="s">
        <v>123</v>
      </c>
      <c r="B1" s="507"/>
      <c r="C1" s="507"/>
      <c r="D1" s="507"/>
      <c r="E1" s="507"/>
      <c r="F1" s="507"/>
    </row>
    <row r="2" spans="1:7">
      <c r="A2" s="505" t="s">
        <v>133</v>
      </c>
      <c r="B2" s="506"/>
      <c r="C2" s="506"/>
      <c r="D2" s="506"/>
      <c r="E2" s="506"/>
      <c r="F2" s="3"/>
    </row>
    <row r="3" spans="1:7">
      <c r="A3" s="505" t="s">
        <v>128</v>
      </c>
      <c r="B3" s="506"/>
      <c r="C3" s="506"/>
      <c r="D3" s="506"/>
      <c r="E3" s="3"/>
      <c r="F3" s="3"/>
      <c r="G3">
        <v>8</v>
      </c>
    </row>
    <row r="4" spans="1:7">
      <c r="A4" s="3"/>
      <c r="B4" s="3"/>
      <c r="C4" s="102" t="s">
        <v>37</v>
      </c>
      <c r="D4" s="3">
        <v>1975</v>
      </c>
      <c r="E4" s="3"/>
      <c r="F4" s="3"/>
    </row>
    <row r="5" spans="1:7">
      <c r="A5" s="3"/>
      <c r="B5" s="3"/>
      <c r="C5" s="102" t="s">
        <v>38</v>
      </c>
      <c r="D5" s="3">
        <v>3</v>
      </c>
      <c r="E5" s="3"/>
      <c r="F5" s="3"/>
    </row>
    <row r="6" spans="1:7">
      <c r="A6" s="3"/>
      <c r="B6" s="3"/>
      <c r="C6" s="102" t="s">
        <v>39</v>
      </c>
      <c r="D6" s="3">
        <v>2</v>
      </c>
      <c r="E6" s="3"/>
      <c r="F6" s="3"/>
    </row>
    <row r="7" spans="1:7">
      <c r="A7" s="3"/>
      <c r="B7" s="3"/>
      <c r="C7" s="102" t="s">
        <v>40</v>
      </c>
      <c r="D7" s="3">
        <v>24</v>
      </c>
      <c r="E7" s="3"/>
      <c r="F7" s="3"/>
    </row>
    <row r="8" spans="1:7">
      <c r="A8" s="3"/>
      <c r="B8" s="3"/>
      <c r="C8" s="102" t="s">
        <v>44</v>
      </c>
      <c r="D8" s="3">
        <v>1095.0999999999999</v>
      </c>
      <c r="E8" s="3"/>
      <c r="F8" s="3"/>
    </row>
    <row r="9" spans="1:7">
      <c r="A9" s="3"/>
      <c r="B9" s="3"/>
      <c r="C9" s="102" t="s">
        <v>41</v>
      </c>
      <c r="D9" s="3">
        <v>90.1</v>
      </c>
      <c r="E9" s="3"/>
      <c r="F9" s="3"/>
    </row>
    <row r="10" spans="1:7">
      <c r="A10" s="3"/>
      <c r="B10" s="3"/>
      <c r="C10" s="102" t="s">
        <v>45</v>
      </c>
      <c r="D10" s="3">
        <v>409</v>
      </c>
      <c r="E10" s="3"/>
      <c r="F10" s="3"/>
    </row>
    <row r="11" spans="1:7" ht="48.75">
      <c r="A11" s="85" t="s">
        <v>1</v>
      </c>
      <c r="B11" s="85" t="s">
        <v>2</v>
      </c>
      <c r="C11" s="85" t="s">
        <v>3</v>
      </c>
      <c r="D11" s="85" t="s">
        <v>4</v>
      </c>
      <c r="E11" s="3"/>
      <c r="F11" s="3"/>
    </row>
    <row r="12" spans="1:7">
      <c r="A12" s="498" t="s">
        <v>5</v>
      </c>
      <c r="B12" s="499"/>
      <c r="C12" s="499"/>
      <c r="D12" s="500"/>
      <c r="E12" s="3"/>
      <c r="F12" s="3"/>
    </row>
    <row r="13" spans="1:7" ht="157.5" customHeight="1">
      <c r="A13" s="8" t="s">
        <v>6</v>
      </c>
      <c r="B13" s="87" t="s">
        <v>7</v>
      </c>
      <c r="C13" s="87">
        <v>0.14000000000000001</v>
      </c>
      <c r="D13" s="104">
        <f>C13*D8*8</f>
        <v>1226.5119999999999</v>
      </c>
      <c r="E13" s="3"/>
      <c r="F13" s="3"/>
    </row>
    <row r="14" spans="1:7" ht="157.5" customHeight="1">
      <c r="A14" s="8" t="s">
        <v>52</v>
      </c>
      <c r="B14" s="87" t="s">
        <v>8</v>
      </c>
      <c r="C14" s="86">
        <v>1.5</v>
      </c>
      <c r="D14" s="104">
        <f>C14*D8*8</f>
        <v>13141.199999999999</v>
      </c>
      <c r="E14" s="3"/>
      <c r="F14" s="3"/>
    </row>
    <row r="15" spans="1:7">
      <c r="A15" s="8" t="s">
        <v>9</v>
      </c>
      <c r="B15" s="85"/>
      <c r="C15" s="100"/>
      <c r="D15" s="103"/>
      <c r="E15" s="3"/>
      <c r="F15" s="3"/>
    </row>
    <row r="16" spans="1:7" ht="15.75" customHeight="1">
      <c r="A16" s="8" t="s">
        <v>134</v>
      </c>
      <c r="B16" s="134" t="s">
        <v>143</v>
      </c>
      <c r="C16" s="99">
        <v>0.17</v>
      </c>
      <c r="D16" s="100">
        <f>C16*8*D8</f>
        <v>1489.336</v>
      </c>
      <c r="E16" s="3"/>
      <c r="F16" s="3"/>
    </row>
    <row r="17" spans="1:6">
      <c r="A17" s="8" t="s">
        <v>135</v>
      </c>
      <c r="B17" s="134" t="s">
        <v>136</v>
      </c>
      <c r="C17" s="99">
        <v>0.68</v>
      </c>
      <c r="D17" s="100">
        <f>C17*8*D8</f>
        <v>5957.3440000000001</v>
      </c>
      <c r="E17" s="3"/>
      <c r="F17" s="3"/>
    </row>
    <row r="18" spans="1:6" ht="13.5" customHeight="1">
      <c r="A18" s="501" t="s">
        <v>10</v>
      </c>
      <c r="B18" s="502"/>
      <c r="C18" s="502"/>
      <c r="D18" s="503"/>
      <c r="E18" s="3"/>
      <c r="F18" s="3"/>
    </row>
    <row r="19" spans="1:6">
      <c r="A19" s="8" t="s">
        <v>48</v>
      </c>
      <c r="B19" s="8"/>
      <c r="C19" s="8"/>
      <c r="D19" s="8"/>
      <c r="E19" s="3"/>
      <c r="F19" s="3"/>
    </row>
    <row r="20" spans="1:6" ht="24.75">
      <c r="A20" s="40" t="s">
        <v>11</v>
      </c>
      <c r="B20" s="85" t="s">
        <v>46</v>
      </c>
      <c r="C20" s="454">
        <v>2.16</v>
      </c>
      <c r="D20" s="454">
        <f>C20*8*D8</f>
        <v>18923.328000000001</v>
      </c>
      <c r="E20" s="3"/>
      <c r="F20" s="3"/>
    </row>
    <row r="21" spans="1:6" ht="23.25" customHeight="1">
      <c r="A21" s="40" t="s">
        <v>12</v>
      </c>
      <c r="B21" s="85" t="s">
        <v>46</v>
      </c>
      <c r="C21" s="454"/>
      <c r="D21" s="454"/>
      <c r="E21" s="3"/>
      <c r="F21" s="3"/>
    </row>
    <row r="22" spans="1:6" ht="24.75">
      <c r="A22" s="40" t="s">
        <v>13</v>
      </c>
      <c r="B22" s="85" t="s">
        <v>46</v>
      </c>
      <c r="C22" s="454"/>
      <c r="D22" s="454"/>
      <c r="E22" s="3"/>
      <c r="F22" s="3"/>
    </row>
    <row r="23" spans="1:6" ht="24.75">
      <c r="A23" s="8" t="s">
        <v>51</v>
      </c>
      <c r="B23" s="85" t="s">
        <v>47</v>
      </c>
      <c r="C23" s="454"/>
      <c r="D23" s="454"/>
      <c r="E23" s="3"/>
      <c r="F23" s="3"/>
    </row>
    <row r="24" spans="1:6">
      <c r="A24" s="8" t="s">
        <v>49</v>
      </c>
      <c r="B24" s="85"/>
      <c r="C24" s="454"/>
      <c r="D24" s="454"/>
      <c r="E24" s="3"/>
      <c r="F24" s="3"/>
    </row>
    <row r="25" spans="1:6" ht="36.75">
      <c r="A25" s="8" t="s">
        <v>50</v>
      </c>
      <c r="B25" s="85" t="s">
        <v>54</v>
      </c>
      <c r="C25" s="454"/>
      <c r="D25" s="454"/>
      <c r="E25" s="3"/>
      <c r="F25" s="3"/>
    </row>
    <row r="26" spans="1:6">
      <c r="A26" s="501" t="s">
        <v>55</v>
      </c>
      <c r="B26" s="502"/>
      <c r="C26" s="502"/>
      <c r="D26" s="503"/>
      <c r="E26" s="3"/>
      <c r="F26" s="3"/>
    </row>
    <row r="27" spans="1:6" ht="24">
      <c r="A27" s="40" t="s">
        <v>14</v>
      </c>
      <c r="B27" s="101" t="s">
        <v>56</v>
      </c>
      <c r="C27" s="454">
        <v>0.2</v>
      </c>
      <c r="D27" s="454">
        <f>C27*8*D8</f>
        <v>1752.1599999999999</v>
      </c>
      <c r="E27" s="3"/>
      <c r="F27" s="3"/>
    </row>
    <row r="28" spans="1:6" ht="24">
      <c r="A28" s="8" t="s">
        <v>15</v>
      </c>
      <c r="B28" s="101" t="s">
        <v>57</v>
      </c>
      <c r="C28" s="454"/>
      <c r="D28" s="454"/>
      <c r="E28" s="3"/>
      <c r="F28" s="3"/>
    </row>
    <row r="29" spans="1:6">
      <c r="A29" s="501" t="s">
        <v>16</v>
      </c>
      <c r="B29" s="502"/>
      <c r="C29" s="502"/>
      <c r="D29" s="503"/>
      <c r="E29" s="3"/>
      <c r="F29" s="3"/>
    </row>
    <row r="30" spans="1:6">
      <c r="A30" s="504" t="s">
        <v>17</v>
      </c>
      <c r="B30" s="504"/>
      <c r="C30" s="504"/>
      <c r="D30" s="504"/>
      <c r="E30" s="3"/>
      <c r="F30" s="3"/>
    </row>
    <row r="31" spans="1:6" ht="36.75">
      <c r="A31" s="9" t="s">
        <v>58</v>
      </c>
      <c r="B31" s="85" t="s">
        <v>8</v>
      </c>
      <c r="C31" s="454">
        <v>0.61</v>
      </c>
      <c r="D31" s="454">
        <f>C31*8*D8</f>
        <v>5344.0879999999997</v>
      </c>
      <c r="E31" s="3"/>
      <c r="F31" s="3"/>
    </row>
    <row r="32" spans="1:6">
      <c r="A32" s="10" t="s">
        <v>59</v>
      </c>
      <c r="B32" s="25" t="s">
        <v>60</v>
      </c>
      <c r="C32" s="454"/>
      <c r="D32" s="454"/>
      <c r="E32" s="3"/>
      <c r="F32" s="3"/>
    </row>
    <row r="33" spans="1:6" ht="24.75">
      <c r="A33" s="10" t="s">
        <v>61</v>
      </c>
      <c r="B33" s="25" t="s">
        <v>60</v>
      </c>
      <c r="C33" s="454"/>
      <c r="D33" s="454"/>
      <c r="E33" s="3"/>
      <c r="F33" s="3"/>
    </row>
    <row r="34" spans="1:6" ht="36.75">
      <c r="A34" s="38" t="s">
        <v>62</v>
      </c>
      <c r="B34" s="85" t="s">
        <v>8</v>
      </c>
      <c r="C34" s="454"/>
      <c r="D34" s="454"/>
      <c r="E34" s="3"/>
      <c r="F34" s="3"/>
    </row>
    <row r="35" spans="1:6">
      <c r="A35" s="10" t="s">
        <v>63</v>
      </c>
      <c r="B35" s="25" t="s">
        <v>60</v>
      </c>
      <c r="C35" s="454"/>
      <c r="D35" s="454"/>
      <c r="E35" s="3"/>
      <c r="F35" s="3"/>
    </row>
    <row r="36" spans="1:6" ht="36.75">
      <c r="A36" s="39" t="s">
        <v>20</v>
      </c>
      <c r="B36" s="85" t="s">
        <v>8</v>
      </c>
      <c r="C36" s="454"/>
      <c r="D36" s="454"/>
      <c r="E36" s="3"/>
      <c r="F36" s="3"/>
    </row>
    <row r="37" spans="1:6">
      <c r="A37" s="504" t="s">
        <v>43</v>
      </c>
      <c r="B37" s="504"/>
      <c r="C37" s="504"/>
      <c r="D37" s="504"/>
      <c r="E37" s="3"/>
      <c r="F37" s="3"/>
    </row>
    <row r="38" spans="1:6" ht="36.75">
      <c r="A38" s="10" t="s">
        <v>58</v>
      </c>
      <c r="B38" s="24" t="s">
        <v>18</v>
      </c>
      <c r="C38" s="494">
        <v>1</v>
      </c>
      <c r="D38" s="487">
        <f>C38*8*D8</f>
        <v>8760.7999999999993</v>
      </c>
      <c r="E38" s="3"/>
      <c r="F38" s="3"/>
    </row>
    <row r="39" spans="1:6">
      <c r="A39" s="10" t="s">
        <v>59</v>
      </c>
      <c r="B39" s="24" t="s">
        <v>60</v>
      </c>
      <c r="C39" s="495"/>
      <c r="D39" s="497"/>
      <c r="E39" s="3"/>
      <c r="F39" s="3"/>
    </row>
    <row r="40" spans="1:6" ht="24.75">
      <c r="A40" s="10" t="s">
        <v>87</v>
      </c>
      <c r="B40" s="24" t="s">
        <v>60</v>
      </c>
      <c r="C40" s="495"/>
      <c r="D40" s="497"/>
      <c r="E40" s="3"/>
      <c r="F40" s="3"/>
    </row>
    <row r="41" spans="1:6" ht="36.75">
      <c r="A41" s="10" t="s">
        <v>85</v>
      </c>
      <c r="B41" s="24" t="s">
        <v>18</v>
      </c>
      <c r="C41" s="495"/>
      <c r="D41" s="497"/>
      <c r="E41" s="3"/>
      <c r="F41" s="3"/>
    </row>
    <row r="42" spans="1:6" ht="36.75">
      <c r="A42" s="11" t="s">
        <v>86</v>
      </c>
      <c r="B42" s="24" t="s">
        <v>18</v>
      </c>
      <c r="C42" s="495"/>
      <c r="D42" s="497"/>
      <c r="E42" s="3"/>
      <c r="F42" s="3"/>
    </row>
    <row r="43" spans="1:6">
      <c r="A43" s="10" t="s">
        <v>63</v>
      </c>
      <c r="B43" s="24" t="s">
        <v>60</v>
      </c>
      <c r="C43" s="496"/>
      <c r="D43" s="491"/>
      <c r="E43" s="3"/>
      <c r="F43" s="3"/>
    </row>
    <row r="44" spans="1:6">
      <c r="A44" s="504" t="s">
        <v>21</v>
      </c>
      <c r="B44" s="504"/>
      <c r="C44" s="504"/>
      <c r="D44" s="504"/>
      <c r="E44" s="3"/>
      <c r="F44" s="3"/>
    </row>
    <row r="45" spans="1:6" ht="36.75">
      <c r="A45" s="38" t="s">
        <v>22</v>
      </c>
      <c r="B45" s="85" t="s">
        <v>8</v>
      </c>
      <c r="C45" s="487">
        <v>0.69</v>
      </c>
      <c r="D45" s="487">
        <f>C45*D8*8</f>
        <v>6044.9519999999993</v>
      </c>
      <c r="E45" s="3"/>
      <c r="F45" s="3"/>
    </row>
    <row r="46" spans="1:6" ht="36.75">
      <c r="A46" s="38" t="s">
        <v>23</v>
      </c>
      <c r="B46" s="85" t="s">
        <v>8</v>
      </c>
      <c r="C46" s="497"/>
      <c r="D46" s="497"/>
      <c r="E46" s="3"/>
      <c r="F46" s="3"/>
    </row>
    <row r="47" spans="1:6" ht="36.75">
      <c r="A47" s="11" t="s">
        <v>64</v>
      </c>
      <c r="B47" s="85" t="s">
        <v>8</v>
      </c>
      <c r="C47" s="491"/>
      <c r="D47" s="491"/>
      <c r="E47" s="3"/>
      <c r="F47" s="3"/>
    </row>
    <row r="48" spans="1:6">
      <c r="A48" s="504" t="s">
        <v>24</v>
      </c>
      <c r="B48" s="504"/>
      <c r="C48" s="504"/>
      <c r="D48" s="504"/>
      <c r="E48" s="3"/>
      <c r="F48" s="3"/>
    </row>
    <row r="49" spans="1:6" ht="24.75">
      <c r="A49" s="38" t="s">
        <v>65</v>
      </c>
      <c r="B49" s="24" t="s">
        <v>57</v>
      </c>
      <c r="C49" s="454">
        <v>3.82</v>
      </c>
      <c r="D49" s="512">
        <v>33396.519999999997</v>
      </c>
      <c r="E49" s="3"/>
      <c r="F49" s="3"/>
    </row>
    <row r="50" spans="1:6">
      <c r="A50" s="38" t="s">
        <v>66</v>
      </c>
      <c r="B50" s="24" t="s">
        <v>67</v>
      </c>
      <c r="C50" s="454"/>
      <c r="D50" s="512"/>
      <c r="E50" s="3"/>
      <c r="F50" s="3"/>
    </row>
    <row r="51" spans="1:6" ht="24">
      <c r="A51" s="38" t="s">
        <v>68</v>
      </c>
      <c r="B51" s="24" t="s">
        <v>67</v>
      </c>
      <c r="C51" s="454"/>
      <c r="D51" s="512"/>
      <c r="E51" s="3"/>
      <c r="F51" s="3"/>
    </row>
    <row r="52" spans="1:6" ht="36.75">
      <c r="A52" s="38" t="s">
        <v>25</v>
      </c>
      <c r="B52" s="24" t="s">
        <v>69</v>
      </c>
      <c r="C52" s="454"/>
      <c r="D52" s="512"/>
      <c r="E52" s="3"/>
      <c r="F52" s="3"/>
    </row>
    <row r="53" spans="1:6" ht="48.75">
      <c r="A53" s="10" t="s">
        <v>26</v>
      </c>
      <c r="B53" s="24" t="s">
        <v>69</v>
      </c>
      <c r="C53" s="454"/>
      <c r="D53" s="512"/>
      <c r="E53" s="3"/>
      <c r="F53" s="3"/>
    </row>
    <row r="54" spans="1:6">
      <c r="A54" s="8" t="s">
        <v>70</v>
      </c>
      <c r="B54" s="8"/>
      <c r="C54" s="454"/>
      <c r="D54" s="512"/>
      <c r="E54" s="3"/>
      <c r="F54" s="3"/>
    </row>
    <row r="55" spans="1:6" ht="36.75">
      <c r="A55" s="10" t="s">
        <v>71</v>
      </c>
      <c r="B55" s="24" t="s">
        <v>18</v>
      </c>
      <c r="C55" s="454"/>
      <c r="D55" s="512"/>
      <c r="E55" s="3"/>
      <c r="F55" s="3"/>
    </row>
    <row r="56" spans="1:6">
      <c r="A56" s="10" t="s">
        <v>72</v>
      </c>
      <c r="B56" s="24" t="s">
        <v>19</v>
      </c>
      <c r="C56" s="454"/>
      <c r="D56" s="512"/>
      <c r="E56" s="3"/>
      <c r="F56" s="3"/>
    </row>
    <row r="57" spans="1:6">
      <c r="A57" s="10" t="s">
        <v>73</v>
      </c>
      <c r="B57" s="25" t="s">
        <v>19</v>
      </c>
      <c r="C57" s="454"/>
      <c r="D57" s="512"/>
      <c r="E57" s="3"/>
      <c r="F57" s="3"/>
    </row>
    <row r="58" spans="1:6">
      <c r="A58" s="10" t="s">
        <v>74</v>
      </c>
      <c r="B58" s="25" t="s">
        <v>19</v>
      </c>
      <c r="C58" s="454"/>
      <c r="D58" s="512"/>
      <c r="E58" s="3"/>
      <c r="F58" s="3"/>
    </row>
    <row r="59" spans="1:6">
      <c r="A59" s="10" t="s">
        <v>75</v>
      </c>
      <c r="B59" s="25" t="s">
        <v>19</v>
      </c>
      <c r="C59" s="454"/>
      <c r="D59" s="512"/>
      <c r="E59" s="3"/>
      <c r="F59" s="3"/>
    </row>
    <row r="60" spans="1:6">
      <c r="A60" s="10" t="s">
        <v>27</v>
      </c>
      <c r="B60" s="25" t="s">
        <v>19</v>
      </c>
      <c r="C60" s="454"/>
      <c r="D60" s="512"/>
      <c r="E60" s="3"/>
      <c r="F60" s="3"/>
    </row>
    <row r="61" spans="1:6" ht="36.75">
      <c r="A61" s="11" t="s">
        <v>28</v>
      </c>
      <c r="B61" s="24" t="s">
        <v>18</v>
      </c>
      <c r="C61" s="454"/>
      <c r="D61" s="512"/>
      <c r="E61" s="3"/>
      <c r="F61" s="3"/>
    </row>
    <row r="62" spans="1:6">
      <c r="A62" s="504" t="s">
        <v>29</v>
      </c>
      <c r="B62" s="504"/>
      <c r="C62" s="504"/>
      <c r="D62" s="504"/>
      <c r="E62" s="3"/>
      <c r="F62" s="3"/>
    </row>
    <row r="63" spans="1:6" ht="24.75">
      <c r="A63" s="10" t="s">
        <v>30</v>
      </c>
      <c r="B63" s="24" t="s">
        <v>76</v>
      </c>
      <c r="C63" s="477">
        <v>1.75</v>
      </c>
      <c r="D63" s="454">
        <f>C63*8*D8</f>
        <v>15331.399999999998</v>
      </c>
      <c r="E63" s="3"/>
      <c r="F63" s="3"/>
    </row>
    <row r="64" spans="1:6" ht="24.75">
      <c r="A64" s="10" t="s">
        <v>77</v>
      </c>
      <c r="B64" s="24" t="s">
        <v>76</v>
      </c>
      <c r="C64" s="477"/>
      <c r="D64" s="454"/>
      <c r="E64" s="3"/>
      <c r="F64" s="3"/>
    </row>
    <row r="65" spans="1:6" ht="24.75">
      <c r="A65" s="10" t="s">
        <v>31</v>
      </c>
      <c r="B65" s="24" t="s">
        <v>67</v>
      </c>
      <c r="C65" s="477"/>
      <c r="D65" s="454"/>
      <c r="E65" s="3"/>
      <c r="F65" s="3"/>
    </row>
    <row r="66" spans="1:6" ht="24.75">
      <c r="A66" s="10" t="s">
        <v>78</v>
      </c>
      <c r="B66" s="24" t="s">
        <v>76</v>
      </c>
      <c r="C66" s="477"/>
      <c r="D66" s="454"/>
      <c r="E66" s="3"/>
      <c r="F66" s="3"/>
    </row>
    <row r="67" spans="1:6" ht="36.75">
      <c r="A67" s="11" t="s">
        <v>32</v>
      </c>
      <c r="B67" s="24" t="s">
        <v>18</v>
      </c>
      <c r="C67" s="477"/>
      <c r="D67" s="454"/>
      <c r="E67" s="3"/>
      <c r="F67" s="3"/>
    </row>
    <row r="68" spans="1:6">
      <c r="A68" s="11" t="s">
        <v>33</v>
      </c>
      <c r="B68" s="25" t="s">
        <v>67</v>
      </c>
      <c r="C68" s="477"/>
      <c r="D68" s="454"/>
      <c r="E68" s="3"/>
      <c r="F68" s="3"/>
    </row>
    <row r="69" spans="1:6">
      <c r="A69" s="501" t="s">
        <v>34</v>
      </c>
      <c r="B69" s="502"/>
      <c r="C69" s="502"/>
      <c r="D69" s="503"/>
      <c r="E69" s="3"/>
      <c r="F69" s="3"/>
    </row>
    <row r="70" spans="1:6" ht="48">
      <c r="A70" s="41" t="s">
        <v>80</v>
      </c>
      <c r="B70" s="88" t="s">
        <v>79</v>
      </c>
      <c r="C70" s="87">
        <v>2.41</v>
      </c>
      <c r="D70" s="87">
        <f>C70*8*D8</f>
        <v>21113.527999999998</v>
      </c>
      <c r="E70" s="3"/>
      <c r="F70" s="3"/>
    </row>
    <row r="71" spans="1:6">
      <c r="A71" s="101" t="s">
        <v>35</v>
      </c>
      <c r="B71" s="101"/>
      <c r="C71" s="487">
        <v>2.14</v>
      </c>
      <c r="D71" s="509">
        <v>18738.22</v>
      </c>
      <c r="E71" s="513"/>
      <c r="F71" s="3"/>
    </row>
    <row r="72" spans="1:6">
      <c r="A72" s="8" t="s">
        <v>83</v>
      </c>
      <c r="B72" s="101" t="s">
        <v>84</v>
      </c>
      <c r="C72" s="497"/>
      <c r="D72" s="510"/>
      <c r="E72" s="513"/>
      <c r="F72" s="3"/>
    </row>
    <row r="73" spans="1:6">
      <c r="A73" s="8" t="s">
        <v>82</v>
      </c>
      <c r="B73" s="101" t="s">
        <v>84</v>
      </c>
      <c r="C73" s="491"/>
      <c r="D73" s="511"/>
      <c r="E73" s="513"/>
      <c r="F73" s="3"/>
    </row>
    <row r="74" spans="1:6">
      <c r="A74" s="8" t="s">
        <v>81</v>
      </c>
      <c r="B74" s="101" t="s">
        <v>84</v>
      </c>
      <c r="C74" s="101"/>
      <c r="D74" s="87"/>
      <c r="E74" s="3"/>
      <c r="F74" s="3"/>
    </row>
    <row r="75" spans="1:6" ht="60">
      <c r="A75" s="8" t="s">
        <v>170</v>
      </c>
      <c r="B75" s="24" t="s">
        <v>18</v>
      </c>
      <c r="C75" s="87">
        <v>4.3499999999999996</v>
      </c>
      <c r="D75" s="90">
        <v>38089.97</v>
      </c>
      <c r="E75" s="105"/>
      <c r="F75" s="105"/>
    </row>
    <row r="76" spans="1:6">
      <c r="A76" s="8" t="s">
        <v>36</v>
      </c>
      <c r="B76" s="25"/>
      <c r="C76" s="89">
        <f>SUM(C75,C71,C70,C63,C49,C45,C38,C31,C27,C20,C17,C16,C14,C13)</f>
        <v>21.62</v>
      </c>
      <c r="D76" s="89">
        <f>SUM(D13,D14,D16,D17,D20,D27,D31,D38,D45,D49,D63,D70,D71,D75)</f>
        <v>189309.35800000001</v>
      </c>
      <c r="E76" s="3"/>
      <c r="F76" s="106"/>
    </row>
  </sheetData>
  <mergeCells count="30">
    <mergeCell ref="C31:C36"/>
    <mergeCell ref="D31:D36"/>
    <mergeCell ref="A1:F1"/>
    <mergeCell ref="A2:E2"/>
    <mergeCell ref="A3:D3"/>
    <mergeCell ref="A12:D12"/>
    <mergeCell ref="A18:D18"/>
    <mergeCell ref="C20:C25"/>
    <mergeCell ref="D20:D25"/>
    <mergeCell ref="A26:D26"/>
    <mergeCell ref="C27:C28"/>
    <mergeCell ref="D27:D28"/>
    <mergeCell ref="A29:D29"/>
    <mergeCell ref="A30:D30"/>
    <mergeCell ref="A37:D37"/>
    <mergeCell ref="C38:C43"/>
    <mergeCell ref="D38:D43"/>
    <mergeCell ref="A44:D44"/>
    <mergeCell ref="C45:C47"/>
    <mergeCell ref="D45:D47"/>
    <mergeCell ref="A69:D69"/>
    <mergeCell ref="C71:C73"/>
    <mergeCell ref="D71:D73"/>
    <mergeCell ref="E71:E73"/>
    <mergeCell ref="A48:D48"/>
    <mergeCell ref="C49:C61"/>
    <mergeCell ref="D49:D61"/>
    <mergeCell ref="A62:D62"/>
    <mergeCell ref="C63:C68"/>
    <mergeCell ref="D63:D6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79"/>
  <sheetViews>
    <sheetView topLeftCell="A63" workbookViewId="0">
      <selection activeCell="H83" sqref="H83"/>
    </sheetView>
  </sheetViews>
  <sheetFormatPr defaultRowHeight="15"/>
  <cols>
    <col min="1" max="1" width="53.28515625" customWidth="1"/>
  </cols>
  <sheetData>
    <row r="1" spans="1:6">
      <c r="A1" s="507" t="s">
        <v>123</v>
      </c>
      <c r="B1" s="507"/>
      <c r="C1" s="507"/>
      <c r="D1" s="507"/>
      <c r="E1" s="507"/>
      <c r="F1" s="507"/>
    </row>
    <row r="2" spans="1:6">
      <c r="A2" s="505" t="s">
        <v>145</v>
      </c>
      <c r="B2" s="506"/>
      <c r="C2" s="506"/>
      <c r="D2" s="506"/>
      <c r="E2" s="506"/>
      <c r="F2" s="3"/>
    </row>
    <row r="3" spans="1:6">
      <c r="A3" s="505" t="s">
        <v>128</v>
      </c>
      <c r="B3" s="506"/>
      <c r="C3" s="506"/>
      <c r="D3" s="506"/>
      <c r="E3" s="3"/>
      <c r="F3" s="3"/>
    </row>
    <row r="4" spans="1:6">
      <c r="A4" s="3"/>
      <c r="B4" s="3"/>
      <c r="C4" s="102" t="s">
        <v>37</v>
      </c>
      <c r="D4" s="3">
        <v>1977</v>
      </c>
      <c r="E4" s="3"/>
      <c r="F4" s="3"/>
    </row>
    <row r="5" spans="1:6">
      <c r="A5" s="3"/>
      <c r="B5" s="3"/>
      <c r="C5" s="102" t="s">
        <v>38</v>
      </c>
      <c r="D5" s="3">
        <v>3</v>
      </c>
      <c r="E5" s="3"/>
      <c r="F5" s="3"/>
    </row>
    <row r="6" spans="1:6">
      <c r="A6" s="3"/>
      <c r="B6" s="3"/>
      <c r="C6" s="102" t="s">
        <v>39</v>
      </c>
      <c r="D6" s="3">
        <v>2</v>
      </c>
      <c r="E6" s="3"/>
      <c r="F6" s="3"/>
    </row>
    <row r="7" spans="1:6">
      <c r="A7" s="3"/>
      <c r="B7" s="3"/>
      <c r="C7" s="102" t="s">
        <v>40</v>
      </c>
      <c r="D7" s="3">
        <v>18</v>
      </c>
      <c r="E7" s="3"/>
      <c r="F7" s="3"/>
    </row>
    <row r="8" spans="1:6">
      <c r="A8" s="3"/>
      <c r="B8" s="3"/>
      <c r="C8" s="102" t="s">
        <v>44</v>
      </c>
      <c r="D8" s="3">
        <v>851.8</v>
      </c>
      <c r="E8" s="3"/>
      <c r="F8" s="3"/>
    </row>
    <row r="9" spans="1:6">
      <c r="A9" s="3"/>
      <c r="B9" s="3"/>
      <c r="C9" s="102" t="s">
        <v>41</v>
      </c>
      <c r="D9" s="3">
        <v>83.4</v>
      </c>
      <c r="E9" s="3"/>
      <c r="F9" s="3"/>
    </row>
    <row r="10" spans="1:6">
      <c r="A10" s="3"/>
      <c r="B10" s="3"/>
      <c r="C10" s="102" t="s">
        <v>45</v>
      </c>
      <c r="D10" s="3">
        <v>326</v>
      </c>
      <c r="E10" s="3"/>
      <c r="F10" s="3"/>
    </row>
    <row r="11" spans="1:6" ht="48.75">
      <c r="A11" s="134" t="s">
        <v>1</v>
      </c>
      <c r="B11" s="134" t="s">
        <v>2</v>
      </c>
      <c r="C11" s="134" t="s">
        <v>3</v>
      </c>
      <c r="D11" s="134" t="s">
        <v>4</v>
      </c>
      <c r="E11" s="3"/>
      <c r="F11" s="3"/>
    </row>
    <row r="12" spans="1:6">
      <c r="A12" s="498" t="s">
        <v>5</v>
      </c>
      <c r="B12" s="499"/>
      <c r="C12" s="499"/>
      <c r="D12" s="500"/>
      <c r="E12" s="3"/>
      <c r="F12" s="3"/>
    </row>
    <row r="13" spans="1:6" ht="160.5" customHeight="1">
      <c r="A13" s="8" t="s">
        <v>6</v>
      </c>
      <c r="B13" s="127" t="s">
        <v>7</v>
      </c>
      <c r="C13" s="127">
        <v>0.14000000000000001</v>
      </c>
      <c r="D13" s="128">
        <f>C13*D8*8</f>
        <v>954.01600000000008</v>
      </c>
      <c r="E13" s="3"/>
      <c r="F13" s="3"/>
    </row>
    <row r="14" spans="1:6" ht="133.5" customHeight="1">
      <c r="A14" s="8" t="s">
        <v>52</v>
      </c>
      <c r="B14" s="127" t="s">
        <v>8</v>
      </c>
      <c r="C14" s="86">
        <v>1.23</v>
      </c>
      <c r="D14" s="128">
        <f>C14*D8*8</f>
        <v>8381.7119999999995</v>
      </c>
      <c r="E14" s="3"/>
      <c r="F14" s="3"/>
    </row>
    <row r="15" spans="1:6">
      <c r="A15" s="8" t="s">
        <v>9</v>
      </c>
      <c r="B15" s="134"/>
      <c r="C15" s="100"/>
      <c r="D15" s="103"/>
      <c r="E15" s="3"/>
      <c r="F15" s="3"/>
    </row>
    <row r="16" spans="1:6">
      <c r="A16" s="8" t="s">
        <v>147</v>
      </c>
      <c r="B16" s="134" t="s">
        <v>143</v>
      </c>
      <c r="C16" s="99">
        <v>0.1</v>
      </c>
      <c r="D16" s="100">
        <f>C16*8*D8</f>
        <v>681.44</v>
      </c>
      <c r="E16" s="3"/>
      <c r="F16" s="3"/>
    </row>
    <row r="17" spans="1:6">
      <c r="A17" s="8" t="s">
        <v>146</v>
      </c>
      <c r="B17" s="134" t="s">
        <v>143</v>
      </c>
      <c r="C17" s="99">
        <v>0.09</v>
      </c>
      <c r="D17" s="100">
        <f>C17*8*D8</f>
        <v>613.29599999999994</v>
      </c>
      <c r="E17" s="3"/>
      <c r="F17" s="3"/>
    </row>
    <row r="18" spans="1:6">
      <c r="A18" s="8" t="s">
        <v>148</v>
      </c>
      <c r="B18" s="134" t="s">
        <v>154</v>
      </c>
      <c r="C18" s="99">
        <v>1.02</v>
      </c>
      <c r="D18" s="100">
        <f>C18*8*D8</f>
        <v>6950.6880000000001</v>
      </c>
      <c r="E18" s="3"/>
      <c r="F18" s="3"/>
    </row>
    <row r="19" spans="1:6">
      <c r="A19" s="8" t="s">
        <v>155</v>
      </c>
      <c r="B19" s="134" t="s">
        <v>137</v>
      </c>
      <c r="C19" s="99">
        <v>0.04</v>
      </c>
      <c r="D19" s="100">
        <f>C19*8*D7</f>
        <v>5.76</v>
      </c>
      <c r="E19" s="3"/>
      <c r="F19" s="3"/>
    </row>
    <row r="20" spans="1:6">
      <c r="A20" s="8" t="s">
        <v>150</v>
      </c>
      <c r="B20" s="134" t="s">
        <v>136</v>
      </c>
      <c r="C20" s="99">
        <v>0.65</v>
      </c>
      <c r="D20" s="100">
        <f>C20*8*D8</f>
        <v>4429.3599999999997</v>
      </c>
      <c r="E20" s="3"/>
      <c r="F20" s="3"/>
    </row>
    <row r="21" spans="1:6">
      <c r="A21" s="501" t="s">
        <v>10</v>
      </c>
      <c r="B21" s="502"/>
      <c r="C21" s="502"/>
      <c r="D21" s="503"/>
      <c r="E21" s="3"/>
      <c r="F21" s="3"/>
    </row>
    <row r="22" spans="1:6">
      <c r="A22" s="8" t="s">
        <v>48</v>
      </c>
      <c r="B22" s="8"/>
      <c r="C22" s="8"/>
      <c r="D22" s="8"/>
      <c r="E22" s="3"/>
      <c r="F22" s="3"/>
    </row>
    <row r="23" spans="1:6" ht="24.75">
      <c r="A23" s="40" t="s">
        <v>11</v>
      </c>
      <c r="B23" s="134" t="s">
        <v>46</v>
      </c>
      <c r="C23" s="454">
        <v>2.16</v>
      </c>
      <c r="D23" s="454">
        <f>C23*8*D8</f>
        <v>14719.103999999999</v>
      </c>
      <c r="E23" s="3"/>
      <c r="F23" s="3"/>
    </row>
    <row r="24" spans="1:6" ht="24.75">
      <c r="A24" s="40" t="s">
        <v>12</v>
      </c>
      <c r="B24" s="134" t="s">
        <v>46</v>
      </c>
      <c r="C24" s="454"/>
      <c r="D24" s="454"/>
      <c r="E24" s="3"/>
      <c r="F24" s="3"/>
    </row>
    <row r="25" spans="1:6" ht="24.75">
      <c r="A25" s="40" t="s">
        <v>13</v>
      </c>
      <c r="B25" s="134" t="s">
        <v>46</v>
      </c>
      <c r="C25" s="454"/>
      <c r="D25" s="454"/>
      <c r="E25" s="3"/>
      <c r="F25" s="3"/>
    </row>
    <row r="26" spans="1:6" ht="24.75">
      <c r="A26" s="8" t="s">
        <v>51</v>
      </c>
      <c r="B26" s="134" t="s">
        <v>47</v>
      </c>
      <c r="C26" s="454"/>
      <c r="D26" s="454"/>
      <c r="E26" s="3"/>
      <c r="F26" s="3"/>
    </row>
    <row r="27" spans="1:6">
      <c r="A27" s="8" t="s">
        <v>49</v>
      </c>
      <c r="B27" s="134"/>
      <c r="C27" s="454"/>
      <c r="D27" s="454"/>
      <c r="E27" s="3"/>
      <c r="F27" s="3"/>
    </row>
    <row r="28" spans="1:6" ht="36.75">
      <c r="A28" s="8" t="s">
        <v>50</v>
      </c>
      <c r="B28" s="134" t="s">
        <v>54</v>
      </c>
      <c r="C28" s="454"/>
      <c r="D28" s="454"/>
      <c r="E28" s="3"/>
      <c r="F28" s="3"/>
    </row>
    <row r="29" spans="1:6">
      <c r="A29" s="501" t="s">
        <v>55</v>
      </c>
      <c r="B29" s="502"/>
      <c r="C29" s="502"/>
      <c r="D29" s="503"/>
      <c r="E29" s="3"/>
      <c r="F29" s="3"/>
    </row>
    <row r="30" spans="1:6" ht="24">
      <c r="A30" s="40" t="s">
        <v>14</v>
      </c>
      <c r="B30" s="140" t="s">
        <v>56</v>
      </c>
      <c r="C30" s="454">
        <v>0.2</v>
      </c>
      <c r="D30" s="454">
        <f>C30*8*D8</f>
        <v>1362.88</v>
      </c>
      <c r="E30" s="3"/>
      <c r="F30" s="3"/>
    </row>
    <row r="31" spans="1:6" ht="24">
      <c r="A31" s="8" t="s">
        <v>15</v>
      </c>
      <c r="B31" s="140" t="s">
        <v>57</v>
      </c>
      <c r="C31" s="454"/>
      <c r="D31" s="454"/>
      <c r="E31" s="3"/>
      <c r="F31" s="3"/>
    </row>
    <row r="32" spans="1:6">
      <c r="A32" s="501" t="s">
        <v>16</v>
      </c>
      <c r="B32" s="502"/>
      <c r="C32" s="502"/>
      <c r="D32" s="503"/>
      <c r="E32" s="3"/>
      <c r="F32" s="3"/>
    </row>
    <row r="33" spans="1:6">
      <c r="A33" s="504" t="s">
        <v>17</v>
      </c>
      <c r="B33" s="504"/>
      <c r="C33" s="504"/>
      <c r="D33" s="504"/>
      <c r="E33" s="3"/>
      <c r="F33" s="3"/>
    </row>
    <row r="34" spans="1:6" ht="36.75">
      <c r="A34" s="9" t="s">
        <v>58</v>
      </c>
      <c r="B34" s="134" t="s">
        <v>8</v>
      </c>
      <c r="C34" s="454">
        <v>0.61</v>
      </c>
      <c r="D34" s="454">
        <f>C34*8*D8</f>
        <v>4156.7839999999997</v>
      </c>
      <c r="E34" s="3"/>
      <c r="F34" s="3"/>
    </row>
    <row r="35" spans="1:6">
      <c r="A35" s="10" t="s">
        <v>59</v>
      </c>
      <c r="B35" s="25" t="s">
        <v>60</v>
      </c>
      <c r="C35" s="454"/>
      <c r="D35" s="454"/>
      <c r="E35" s="3"/>
      <c r="F35" s="3"/>
    </row>
    <row r="36" spans="1:6" ht="24.75">
      <c r="A36" s="10" t="s">
        <v>61</v>
      </c>
      <c r="B36" s="25" t="s">
        <v>60</v>
      </c>
      <c r="C36" s="454"/>
      <c r="D36" s="454"/>
      <c r="E36" s="3"/>
      <c r="F36" s="3"/>
    </row>
    <row r="37" spans="1:6" ht="36.75">
      <c r="A37" s="38" t="s">
        <v>62</v>
      </c>
      <c r="B37" s="134" t="s">
        <v>8</v>
      </c>
      <c r="C37" s="454"/>
      <c r="D37" s="454"/>
      <c r="E37" s="3"/>
      <c r="F37" s="3"/>
    </row>
    <row r="38" spans="1:6">
      <c r="A38" s="10" t="s">
        <v>63</v>
      </c>
      <c r="B38" s="25" t="s">
        <v>60</v>
      </c>
      <c r="C38" s="454"/>
      <c r="D38" s="454"/>
      <c r="E38" s="3"/>
      <c r="F38" s="3"/>
    </row>
    <row r="39" spans="1:6" ht="36.75">
      <c r="A39" s="39" t="s">
        <v>20</v>
      </c>
      <c r="B39" s="134" t="s">
        <v>8</v>
      </c>
      <c r="C39" s="454"/>
      <c r="D39" s="454"/>
      <c r="E39" s="3"/>
      <c r="F39" s="3"/>
    </row>
    <row r="40" spans="1:6">
      <c r="A40" s="504" t="s">
        <v>43</v>
      </c>
      <c r="B40" s="504"/>
      <c r="C40" s="504"/>
      <c r="D40" s="504"/>
      <c r="E40" s="3"/>
      <c r="F40" s="3"/>
    </row>
    <row r="41" spans="1:6" ht="36.75">
      <c r="A41" s="10" t="s">
        <v>58</v>
      </c>
      <c r="B41" s="24" t="s">
        <v>18</v>
      </c>
      <c r="C41" s="494">
        <v>1</v>
      </c>
      <c r="D41" s="487">
        <f>C41*8*D8</f>
        <v>6814.4</v>
      </c>
      <c r="E41" s="3"/>
      <c r="F41" s="3"/>
    </row>
    <row r="42" spans="1:6">
      <c r="A42" s="10" t="s">
        <v>59</v>
      </c>
      <c r="B42" s="24" t="s">
        <v>60</v>
      </c>
      <c r="C42" s="495"/>
      <c r="D42" s="497"/>
      <c r="E42" s="3"/>
      <c r="F42" s="3"/>
    </row>
    <row r="43" spans="1:6" ht="24.75">
      <c r="A43" s="10" t="s">
        <v>87</v>
      </c>
      <c r="B43" s="24" t="s">
        <v>60</v>
      </c>
      <c r="C43" s="495"/>
      <c r="D43" s="497"/>
      <c r="E43" s="3"/>
      <c r="F43" s="3"/>
    </row>
    <row r="44" spans="1:6" ht="36.75">
      <c r="A44" s="10" t="s">
        <v>85</v>
      </c>
      <c r="B44" s="24" t="s">
        <v>18</v>
      </c>
      <c r="C44" s="495"/>
      <c r="D44" s="497"/>
      <c r="E44" s="3"/>
      <c r="F44" s="3"/>
    </row>
    <row r="45" spans="1:6" ht="36.75">
      <c r="A45" s="11" t="s">
        <v>86</v>
      </c>
      <c r="B45" s="24" t="s">
        <v>18</v>
      </c>
      <c r="C45" s="495"/>
      <c r="D45" s="497"/>
      <c r="E45" s="3"/>
      <c r="F45" s="3"/>
    </row>
    <row r="46" spans="1:6">
      <c r="A46" s="10" t="s">
        <v>63</v>
      </c>
      <c r="B46" s="24" t="s">
        <v>60</v>
      </c>
      <c r="C46" s="496"/>
      <c r="D46" s="491"/>
      <c r="E46" s="3"/>
      <c r="F46" s="3"/>
    </row>
    <row r="47" spans="1:6">
      <c r="A47" s="504" t="s">
        <v>21</v>
      </c>
      <c r="B47" s="504"/>
      <c r="C47" s="504"/>
      <c r="D47" s="504"/>
      <c r="E47" s="3"/>
      <c r="F47" s="3"/>
    </row>
    <row r="48" spans="1:6" ht="36.75">
      <c r="A48" s="38" t="s">
        <v>22</v>
      </c>
      <c r="B48" s="134" t="s">
        <v>8</v>
      </c>
      <c r="C48" s="487">
        <v>0.69</v>
      </c>
      <c r="D48" s="487">
        <f>C48*D8*8</f>
        <v>4701.9359999999997</v>
      </c>
      <c r="E48" s="3"/>
      <c r="F48" s="3"/>
    </row>
    <row r="49" spans="1:6" ht="36.75">
      <c r="A49" s="38" t="s">
        <v>23</v>
      </c>
      <c r="B49" s="134" t="s">
        <v>8</v>
      </c>
      <c r="C49" s="497"/>
      <c r="D49" s="497"/>
      <c r="E49" s="3"/>
      <c r="F49" s="3"/>
    </row>
    <row r="50" spans="1:6" ht="36.75">
      <c r="A50" s="11" t="s">
        <v>64</v>
      </c>
      <c r="B50" s="134" t="s">
        <v>8</v>
      </c>
      <c r="C50" s="491"/>
      <c r="D50" s="491"/>
      <c r="E50" s="3"/>
      <c r="F50" s="3"/>
    </row>
    <row r="51" spans="1:6">
      <c r="A51" s="504" t="s">
        <v>24</v>
      </c>
      <c r="B51" s="504"/>
      <c r="C51" s="504"/>
      <c r="D51" s="504"/>
      <c r="E51" s="3"/>
      <c r="F51" s="3"/>
    </row>
    <row r="52" spans="1:6" ht="24.75">
      <c r="A52" s="38" t="s">
        <v>65</v>
      </c>
      <c r="B52" s="24" t="s">
        <v>57</v>
      </c>
      <c r="C52" s="454">
        <v>3.04</v>
      </c>
      <c r="D52" s="512">
        <v>24035.93</v>
      </c>
      <c r="E52" s="3"/>
      <c r="F52" s="3"/>
    </row>
    <row r="53" spans="1:6">
      <c r="A53" s="38" t="s">
        <v>66</v>
      </c>
      <c r="B53" s="24" t="s">
        <v>67</v>
      </c>
      <c r="C53" s="454"/>
      <c r="D53" s="512"/>
      <c r="E53" s="3"/>
      <c r="F53" s="3"/>
    </row>
    <row r="54" spans="1:6" ht="24">
      <c r="A54" s="38" t="s">
        <v>68</v>
      </c>
      <c r="B54" s="24" t="s">
        <v>67</v>
      </c>
      <c r="C54" s="454"/>
      <c r="D54" s="512"/>
      <c r="E54" s="3"/>
      <c r="F54" s="3"/>
    </row>
    <row r="55" spans="1:6" ht="36.75">
      <c r="A55" s="38" t="s">
        <v>25</v>
      </c>
      <c r="B55" s="24" t="s">
        <v>69</v>
      </c>
      <c r="C55" s="454"/>
      <c r="D55" s="512"/>
      <c r="E55" s="3"/>
      <c r="F55" s="3"/>
    </row>
    <row r="56" spans="1:6" ht="36.75">
      <c r="A56" s="10" t="s">
        <v>26</v>
      </c>
      <c r="B56" s="24" t="s">
        <v>69</v>
      </c>
      <c r="C56" s="454"/>
      <c r="D56" s="512"/>
      <c r="E56" s="3"/>
      <c r="F56" s="3"/>
    </row>
    <row r="57" spans="1:6">
      <c r="A57" s="8" t="s">
        <v>70</v>
      </c>
      <c r="B57" s="8"/>
      <c r="C57" s="454"/>
      <c r="D57" s="512"/>
      <c r="E57" s="3"/>
      <c r="F57" s="3"/>
    </row>
    <row r="58" spans="1:6" ht="36.75">
      <c r="A58" s="10" t="s">
        <v>71</v>
      </c>
      <c r="B58" s="24" t="s">
        <v>18</v>
      </c>
      <c r="C58" s="454"/>
      <c r="D58" s="512"/>
      <c r="E58" s="3"/>
      <c r="F58" s="3"/>
    </row>
    <row r="59" spans="1:6">
      <c r="A59" s="10" t="s">
        <v>72</v>
      </c>
      <c r="B59" s="24" t="s">
        <v>19</v>
      </c>
      <c r="C59" s="454"/>
      <c r="D59" s="512"/>
      <c r="E59" s="3"/>
      <c r="F59" s="3"/>
    </row>
    <row r="60" spans="1:6">
      <c r="A60" s="10" t="s">
        <v>73</v>
      </c>
      <c r="B60" s="25" t="s">
        <v>19</v>
      </c>
      <c r="C60" s="454"/>
      <c r="D60" s="512"/>
      <c r="E60" s="3"/>
      <c r="F60" s="3"/>
    </row>
    <row r="61" spans="1:6">
      <c r="A61" s="10" t="s">
        <v>74</v>
      </c>
      <c r="B61" s="25" t="s">
        <v>19</v>
      </c>
      <c r="C61" s="454"/>
      <c r="D61" s="512"/>
      <c r="E61" s="3"/>
      <c r="F61" s="3"/>
    </row>
    <row r="62" spans="1:6">
      <c r="A62" s="10" t="s">
        <v>75</v>
      </c>
      <c r="B62" s="25" t="s">
        <v>19</v>
      </c>
      <c r="C62" s="454"/>
      <c r="D62" s="512"/>
      <c r="E62" s="3"/>
      <c r="F62" s="3"/>
    </row>
    <row r="63" spans="1:6">
      <c r="A63" s="10" t="s">
        <v>27</v>
      </c>
      <c r="B63" s="25" t="s">
        <v>19</v>
      </c>
      <c r="C63" s="454"/>
      <c r="D63" s="512"/>
      <c r="E63" s="3"/>
      <c r="F63" s="3"/>
    </row>
    <row r="64" spans="1:6" ht="36.75">
      <c r="A64" s="11" t="s">
        <v>28</v>
      </c>
      <c r="B64" s="24" t="s">
        <v>18</v>
      </c>
      <c r="C64" s="454"/>
      <c r="D64" s="512"/>
      <c r="E64" s="3"/>
      <c r="F64" s="3"/>
    </row>
    <row r="65" spans="1:6">
      <c r="A65" s="504" t="s">
        <v>29</v>
      </c>
      <c r="B65" s="504"/>
      <c r="C65" s="504"/>
      <c r="D65" s="504"/>
      <c r="E65" s="3"/>
      <c r="F65" s="3"/>
    </row>
    <row r="66" spans="1:6" ht="24.75">
      <c r="A66" s="10" t="s">
        <v>30</v>
      </c>
      <c r="B66" s="24" t="s">
        <v>76</v>
      </c>
      <c r="C66" s="477">
        <v>1.75</v>
      </c>
      <c r="D66" s="454">
        <f>C66*8*D8</f>
        <v>11925.199999999999</v>
      </c>
      <c r="E66" s="3"/>
      <c r="F66" s="3"/>
    </row>
    <row r="67" spans="1:6" ht="24.75">
      <c r="A67" s="10" t="s">
        <v>77</v>
      </c>
      <c r="B67" s="24" t="s">
        <v>76</v>
      </c>
      <c r="C67" s="477"/>
      <c r="D67" s="454"/>
      <c r="E67" s="3"/>
      <c r="F67" s="3"/>
    </row>
    <row r="68" spans="1:6" ht="24.75">
      <c r="A68" s="10" t="s">
        <v>31</v>
      </c>
      <c r="B68" s="24" t="s">
        <v>67</v>
      </c>
      <c r="C68" s="477"/>
      <c r="D68" s="454"/>
      <c r="E68" s="3"/>
      <c r="F68" s="3"/>
    </row>
    <row r="69" spans="1:6" ht="24.75">
      <c r="A69" s="10" t="s">
        <v>78</v>
      </c>
      <c r="B69" s="24" t="s">
        <v>76</v>
      </c>
      <c r="C69" s="477"/>
      <c r="D69" s="454"/>
      <c r="E69" s="3"/>
      <c r="F69" s="3"/>
    </row>
    <row r="70" spans="1:6" ht="36.75">
      <c r="A70" s="11" t="s">
        <v>32</v>
      </c>
      <c r="B70" s="24" t="s">
        <v>18</v>
      </c>
      <c r="C70" s="477"/>
      <c r="D70" s="454"/>
      <c r="E70" s="3"/>
      <c r="F70" s="3"/>
    </row>
    <row r="71" spans="1:6">
      <c r="A71" s="11" t="s">
        <v>33</v>
      </c>
      <c r="B71" s="25" t="s">
        <v>67</v>
      </c>
      <c r="C71" s="477"/>
      <c r="D71" s="454"/>
      <c r="E71" s="3"/>
      <c r="F71" s="3"/>
    </row>
    <row r="72" spans="1:6">
      <c r="A72" s="501" t="s">
        <v>34</v>
      </c>
      <c r="B72" s="502"/>
      <c r="C72" s="502"/>
      <c r="D72" s="503"/>
      <c r="E72" s="3"/>
      <c r="F72" s="3"/>
    </row>
    <row r="73" spans="1:6" ht="48">
      <c r="A73" s="41" t="s">
        <v>80</v>
      </c>
      <c r="B73" s="125" t="s">
        <v>79</v>
      </c>
      <c r="C73" s="127">
        <v>2.41</v>
      </c>
      <c r="D73" s="127">
        <f>C73*8*D8</f>
        <v>16422.704000000002</v>
      </c>
      <c r="E73" s="3"/>
      <c r="F73" s="3"/>
    </row>
    <row r="74" spans="1:6">
      <c r="A74" s="140" t="s">
        <v>35</v>
      </c>
      <c r="B74" s="140"/>
      <c r="C74" s="487">
        <v>2.14</v>
      </c>
      <c r="D74" s="509">
        <v>14571.14</v>
      </c>
      <c r="E74" s="513"/>
      <c r="F74" s="3"/>
    </row>
    <row r="75" spans="1:6">
      <c r="A75" s="8" t="s">
        <v>83</v>
      </c>
      <c r="B75" s="140" t="s">
        <v>84</v>
      </c>
      <c r="C75" s="497"/>
      <c r="D75" s="510"/>
      <c r="E75" s="513"/>
      <c r="F75" s="3"/>
    </row>
    <row r="76" spans="1:6">
      <c r="A76" s="8" t="s">
        <v>82</v>
      </c>
      <c r="B76" s="140" t="s">
        <v>84</v>
      </c>
      <c r="C76" s="491"/>
      <c r="D76" s="511"/>
      <c r="E76" s="513"/>
      <c r="F76" s="3"/>
    </row>
    <row r="77" spans="1:6">
      <c r="A77" s="8" t="s">
        <v>81</v>
      </c>
      <c r="B77" s="140" t="s">
        <v>84</v>
      </c>
      <c r="C77" s="140"/>
      <c r="D77" s="127"/>
      <c r="E77" s="3"/>
      <c r="F77" s="3"/>
    </row>
    <row r="78" spans="1:6" ht="60">
      <c r="A78" s="8" t="s">
        <v>170</v>
      </c>
      <c r="B78" s="24" t="s">
        <v>18</v>
      </c>
      <c r="C78" s="127">
        <v>4.3499999999999996</v>
      </c>
      <c r="D78" s="129">
        <v>29619.5</v>
      </c>
      <c r="E78" s="105"/>
      <c r="F78" s="105"/>
    </row>
    <row r="79" spans="1:6">
      <c r="A79" s="8" t="s">
        <v>36</v>
      </c>
      <c r="B79" s="25"/>
      <c r="C79" s="89">
        <f>SUM(C78,C74,C73,C66,C52,C48,C41,C34,C30,C23,C20,C19,C18,C17,C16,C14,C13)</f>
        <v>21.62</v>
      </c>
      <c r="D79" s="89">
        <f>SUM(D13,D14,D16,D20,D23,D30,D34,D41,D48,D52,D66,D73,D74,D78,D17,D18,D19)</f>
        <v>150345.85</v>
      </c>
      <c r="E79" s="3"/>
      <c r="F79" s="106"/>
    </row>
  </sheetData>
  <mergeCells count="30">
    <mergeCell ref="A72:D72"/>
    <mergeCell ref="C74:C76"/>
    <mergeCell ref="D74:D76"/>
    <mergeCell ref="E74:E76"/>
    <mergeCell ref="A51:D51"/>
    <mergeCell ref="C52:C64"/>
    <mergeCell ref="D52:D64"/>
    <mergeCell ref="A65:D65"/>
    <mergeCell ref="C66:C71"/>
    <mergeCell ref="D66:D71"/>
    <mergeCell ref="A40:D40"/>
    <mergeCell ref="C41:C46"/>
    <mergeCell ref="D41:D46"/>
    <mergeCell ref="A47:D47"/>
    <mergeCell ref="C48:C50"/>
    <mergeCell ref="D48:D50"/>
    <mergeCell ref="C34:C39"/>
    <mergeCell ref="D34:D39"/>
    <mergeCell ref="A1:F1"/>
    <mergeCell ref="A2:E2"/>
    <mergeCell ref="A3:D3"/>
    <mergeCell ref="A12:D12"/>
    <mergeCell ref="A21:D21"/>
    <mergeCell ref="C23:C28"/>
    <mergeCell ref="D23:D28"/>
    <mergeCell ref="A29:D29"/>
    <mergeCell ref="C30:C31"/>
    <mergeCell ref="D30:D31"/>
    <mergeCell ref="A32:D32"/>
    <mergeCell ref="A33:D3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76"/>
  <sheetViews>
    <sheetView topLeftCell="A62" workbookViewId="0">
      <selection activeCell="F79" sqref="F79"/>
    </sheetView>
  </sheetViews>
  <sheetFormatPr defaultRowHeight="15"/>
  <cols>
    <col min="1" max="1" width="49.7109375" customWidth="1"/>
    <col min="2" max="2" width="14" customWidth="1"/>
    <col min="3" max="3" width="9.7109375" bestFit="1" customWidth="1"/>
    <col min="4" max="4" width="13.5703125" customWidth="1"/>
  </cols>
  <sheetData>
    <row r="1" spans="1:6">
      <c r="A1" s="507" t="s">
        <v>123</v>
      </c>
      <c r="B1" s="507"/>
      <c r="C1" s="507"/>
      <c r="D1" s="507"/>
      <c r="E1" s="507"/>
      <c r="F1" s="507"/>
    </row>
    <row r="2" spans="1:6">
      <c r="A2" s="505" t="s">
        <v>151</v>
      </c>
      <c r="B2" s="506"/>
      <c r="C2" s="506"/>
      <c r="D2" s="506"/>
      <c r="E2" s="506"/>
      <c r="F2" s="3"/>
    </row>
    <row r="3" spans="1:6">
      <c r="A3" s="505" t="s">
        <v>128</v>
      </c>
      <c r="B3" s="506"/>
      <c r="C3" s="506"/>
      <c r="D3" s="506"/>
      <c r="E3" s="3"/>
      <c r="F3" s="3"/>
    </row>
    <row r="4" spans="1:6">
      <c r="A4" s="3"/>
      <c r="B4" s="3"/>
      <c r="C4" s="102" t="s">
        <v>37</v>
      </c>
      <c r="D4" s="3">
        <v>1982</v>
      </c>
      <c r="E4" s="3"/>
      <c r="F4" s="3"/>
    </row>
    <row r="5" spans="1:6">
      <c r="A5" s="3"/>
      <c r="B5" s="3"/>
      <c r="C5" s="102" t="s">
        <v>38</v>
      </c>
      <c r="D5" s="3">
        <v>3</v>
      </c>
      <c r="E5" s="3"/>
      <c r="F5" s="3"/>
    </row>
    <row r="6" spans="1:6">
      <c r="A6" s="3"/>
      <c r="B6" s="3"/>
      <c r="C6" s="102" t="s">
        <v>39</v>
      </c>
      <c r="D6" s="3">
        <v>2</v>
      </c>
      <c r="E6" s="3"/>
      <c r="F6" s="3"/>
    </row>
    <row r="7" spans="1:6">
      <c r="A7" s="3"/>
      <c r="B7" s="3"/>
      <c r="C7" s="102" t="s">
        <v>40</v>
      </c>
      <c r="D7" s="3">
        <v>18</v>
      </c>
      <c r="E7" s="3"/>
      <c r="F7" s="3"/>
    </row>
    <row r="8" spans="1:6">
      <c r="A8" s="3"/>
      <c r="B8" s="3"/>
      <c r="C8" s="102" t="s">
        <v>44</v>
      </c>
      <c r="D8" s="3">
        <v>853.8</v>
      </c>
      <c r="E8" s="3"/>
      <c r="F8" s="3"/>
    </row>
    <row r="9" spans="1:6">
      <c r="A9" s="3"/>
      <c r="B9" s="3"/>
      <c r="C9" s="102" t="s">
        <v>41</v>
      </c>
      <c r="D9" s="3">
        <v>83.4</v>
      </c>
      <c r="E9" s="3"/>
      <c r="F9" s="3"/>
    </row>
    <row r="10" spans="1:6">
      <c r="A10" s="3"/>
      <c r="B10" s="3"/>
      <c r="C10" s="102" t="s">
        <v>45</v>
      </c>
      <c r="D10" s="3">
        <v>326.5</v>
      </c>
      <c r="E10" s="3"/>
      <c r="F10" s="3"/>
    </row>
    <row r="11" spans="1:6" ht="36.75">
      <c r="A11" s="134" t="s">
        <v>1</v>
      </c>
      <c r="B11" s="134" t="s">
        <v>2</v>
      </c>
      <c r="C11" s="134" t="s">
        <v>3</v>
      </c>
      <c r="D11" s="134" t="s">
        <v>4</v>
      </c>
      <c r="E11" s="3"/>
      <c r="F11" s="3"/>
    </row>
    <row r="12" spans="1:6">
      <c r="A12" s="498" t="s">
        <v>5</v>
      </c>
      <c r="B12" s="499"/>
      <c r="C12" s="499"/>
      <c r="D12" s="500"/>
      <c r="E12" s="3"/>
      <c r="F12" s="3"/>
    </row>
    <row r="13" spans="1:6" ht="168" customHeight="1">
      <c r="A13" s="8" t="s">
        <v>6</v>
      </c>
      <c r="B13" s="127" t="s">
        <v>7</v>
      </c>
      <c r="C13" s="127">
        <v>0.14000000000000001</v>
      </c>
      <c r="D13" s="128">
        <f>C13*D8*8</f>
        <v>956.25600000000009</v>
      </c>
      <c r="E13" s="3"/>
      <c r="F13" s="3"/>
    </row>
    <row r="14" spans="1:6" ht="147.75" customHeight="1">
      <c r="A14" s="8" t="s">
        <v>52</v>
      </c>
      <c r="B14" s="127" t="s">
        <v>8</v>
      </c>
      <c r="C14" s="86">
        <v>1.23</v>
      </c>
      <c r="D14" s="128">
        <f>C14*D8*8</f>
        <v>8401.3919999999998</v>
      </c>
      <c r="E14" s="3"/>
      <c r="F14" s="3"/>
    </row>
    <row r="15" spans="1:6">
      <c r="A15" s="8" t="s">
        <v>9</v>
      </c>
      <c r="B15" s="134"/>
      <c r="C15" s="100"/>
      <c r="D15" s="103"/>
      <c r="E15" s="3"/>
      <c r="F15" s="3"/>
    </row>
    <row r="16" spans="1:6">
      <c r="A16" s="8" t="s">
        <v>152</v>
      </c>
      <c r="B16" s="134" t="s">
        <v>143</v>
      </c>
      <c r="C16" s="156">
        <v>0.14000000000000001</v>
      </c>
      <c r="D16" s="156">
        <f>C16*8*D8</f>
        <v>956.25600000000009</v>
      </c>
      <c r="E16" s="3"/>
      <c r="F16" s="3"/>
    </row>
    <row r="17" spans="1:6">
      <c r="A17" s="8" t="s">
        <v>153</v>
      </c>
      <c r="B17" s="134" t="s">
        <v>19</v>
      </c>
      <c r="C17" s="156">
        <v>1.02</v>
      </c>
      <c r="D17" s="156">
        <f>C17*8*D8</f>
        <v>6967.0079999999998</v>
      </c>
      <c r="E17" s="3"/>
      <c r="F17" s="3"/>
    </row>
    <row r="18" spans="1:6">
      <c r="A18" s="501" t="s">
        <v>10</v>
      </c>
      <c r="B18" s="502"/>
      <c r="C18" s="502"/>
      <c r="D18" s="503"/>
      <c r="E18" s="3"/>
      <c r="F18" s="3"/>
    </row>
    <row r="19" spans="1:6">
      <c r="A19" s="8" t="s">
        <v>48</v>
      </c>
      <c r="B19" s="8"/>
      <c r="C19" s="8"/>
      <c r="D19" s="8"/>
      <c r="E19" s="3"/>
      <c r="F19" s="3"/>
    </row>
    <row r="20" spans="1:6" ht="24">
      <c r="A20" s="40" t="s">
        <v>11</v>
      </c>
      <c r="B20" s="134" t="s">
        <v>46</v>
      </c>
      <c r="C20" s="454">
        <v>2.16</v>
      </c>
      <c r="D20" s="454">
        <f>C20*8*D8</f>
        <v>14753.664000000001</v>
      </c>
      <c r="E20" s="3"/>
      <c r="F20" s="3"/>
    </row>
    <row r="21" spans="1:6">
      <c r="A21" s="40" t="s">
        <v>12</v>
      </c>
      <c r="B21" s="134" t="s">
        <v>46</v>
      </c>
      <c r="C21" s="454"/>
      <c r="D21" s="454"/>
      <c r="E21" s="3"/>
      <c r="F21" s="3"/>
    </row>
    <row r="22" spans="1:6">
      <c r="A22" s="40" t="s">
        <v>13</v>
      </c>
      <c r="B22" s="134" t="s">
        <v>46</v>
      </c>
      <c r="C22" s="454"/>
      <c r="D22" s="454"/>
      <c r="E22" s="3"/>
      <c r="F22" s="3"/>
    </row>
    <row r="23" spans="1:6">
      <c r="A23" s="8" t="s">
        <v>51</v>
      </c>
      <c r="B23" s="134" t="s">
        <v>47</v>
      </c>
      <c r="C23" s="454"/>
      <c r="D23" s="454"/>
      <c r="E23" s="3"/>
      <c r="F23" s="3"/>
    </row>
    <row r="24" spans="1:6">
      <c r="A24" s="8" t="s">
        <v>49</v>
      </c>
      <c r="B24" s="134"/>
      <c r="C24" s="454"/>
      <c r="D24" s="454"/>
      <c r="E24" s="3"/>
      <c r="F24" s="3"/>
    </row>
    <row r="25" spans="1:6" ht="24.75">
      <c r="A25" s="8" t="s">
        <v>50</v>
      </c>
      <c r="B25" s="134" t="s">
        <v>54</v>
      </c>
      <c r="C25" s="454"/>
      <c r="D25" s="454"/>
      <c r="E25" s="3"/>
      <c r="F25" s="3"/>
    </row>
    <row r="26" spans="1:6">
      <c r="A26" s="501" t="s">
        <v>55</v>
      </c>
      <c r="B26" s="502"/>
      <c r="C26" s="502"/>
      <c r="D26" s="503"/>
      <c r="E26" s="3"/>
      <c r="F26" s="3"/>
    </row>
    <row r="27" spans="1:6">
      <c r="A27" s="40" t="s">
        <v>14</v>
      </c>
      <c r="B27" s="140" t="s">
        <v>56</v>
      </c>
      <c r="C27" s="454">
        <v>0.2</v>
      </c>
      <c r="D27" s="454">
        <f>C27*8*D8</f>
        <v>1366.08</v>
      </c>
      <c r="E27" s="3"/>
      <c r="F27" s="3"/>
    </row>
    <row r="28" spans="1:6">
      <c r="A28" s="8" t="s">
        <v>15</v>
      </c>
      <c r="B28" s="140" t="s">
        <v>57</v>
      </c>
      <c r="C28" s="454"/>
      <c r="D28" s="454"/>
      <c r="E28" s="3"/>
      <c r="F28" s="3"/>
    </row>
    <row r="29" spans="1:6">
      <c r="A29" s="501" t="s">
        <v>16</v>
      </c>
      <c r="B29" s="502"/>
      <c r="C29" s="502"/>
      <c r="D29" s="503"/>
      <c r="E29" s="3"/>
      <c r="F29" s="3"/>
    </row>
    <row r="30" spans="1:6">
      <c r="A30" s="504" t="s">
        <v>17</v>
      </c>
      <c r="B30" s="504"/>
      <c r="C30" s="504"/>
      <c r="D30" s="504"/>
      <c r="E30" s="3"/>
      <c r="F30" s="3"/>
    </row>
    <row r="31" spans="1:6" ht="36.75">
      <c r="A31" s="9" t="s">
        <v>58</v>
      </c>
      <c r="B31" s="134" t="s">
        <v>8</v>
      </c>
      <c r="C31" s="454">
        <v>0.61</v>
      </c>
      <c r="D31" s="454">
        <f>C31*8*D8</f>
        <v>4166.5439999999999</v>
      </c>
      <c r="E31" s="3"/>
      <c r="F31" s="3"/>
    </row>
    <row r="32" spans="1:6" ht="24.75">
      <c r="A32" s="10" t="s">
        <v>59</v>
      </c>
      <c r="B32" s="25" t="s">
        <v>60</v>
      </c>
      <c r="C32" s="454"/>
      <c r="D32" s="454"/>
      <c r="E32" s="3"/>
      <c r="F32" s="3"/>
    </row>
    <row r="33" spans="1:6" ht="24.75">
      <c r="A33" s="10" t="s">
        <v>61</v>
      </c>
      <c r="B33" s="25" t="s">
        <v>60</v>
      </c>
      <c r="C33" s="454"/>
      <c r="D33" s="454"/>
      <c r="E33" s="3"/>
      <c r="F33" s="3"/>
    </row>
    <row r="34" spans="1:6" ht="36.75">
      <c r="A34" s="38" t="s">
        <v>62</v>
      </c>
      <c r="B34" s="134" t="s">
        <v>8</v>
      </c>
      <c r="C34" s="454"/>
      <c r="D34" s="454"/>
      <c r="E34" s="3"/>
      <c r="F34" s="3"/>
    </row>
    <row r="35" spans="1:6">
      <c r="A35" s="10" t="s">
        <v>63</v>
      </c>
      <c r="B35" s="25" t="s">
        <v>60</v>
      </c>
      <c r="C35" s="454"/>
      <c r="D35" s="454"/>
      <c r="E35" s="3"/>
      <c r="F35" s="3"/>
    </row>
    <row r="36" spans="1:6" ht="36.75">
      <c r="A36" s="39" t="s">
        <v>20</v>
      </c>
      <c r="B36" s="134" t="s">
        <v>8</v>
      </c>
      <c r="C36" s="454"/>
      <c r="D36" s="454"/>
      <c r="E36" s="3"/>
      <c r="F36" s="3"/>
    </row>
    <row r="37" spans="1:6">
      <c r="A37" s="504" t="s">
        <v>43</v>
      </c>
      <c r="B37" s="504"/>
      <c r="C37" s="504"/>
      <c r="D37" s="504"/>
      <c r="E37" s="3"/>
      <c r="F37" s="3"/>
    </row>
    <row r="38" spans="1:6" ht="24.75">
      <c r="A38" s="10" t="s">
        <v>58</v>
      </c>
      <c r="B38" s="24" t="s">
        <v>18</v>
      </c>
      <c r="C38" s="494">
        <v>1</v>
      </c>
      <c r="D38" s="487">
        <f>C38*8*D8</f>
        <v>6830.4</v>
      </c>
      <c r="E38" s="3"/>
      <c r="F38" s="3"/>
    </row>
    <row r="39" spans="1:6" ht="24.75">
      <c r="A39" s="10" t="s">
        <v>59</v>
      </c>
      <c r="B39" s="24" t="s">
        <v>60</v>
      </c>
      <c r="C39" s="495"/>
      <c r="D39" s="497"/>
      <c r="E39" s="3"/>
      <c r="F39" s="3"/>
    </row>
    <row r="40" spans="1:6" ht="24.75">
      <c r="A40" s="10" t="s">
        <v>87</v>
      </c>
      <c r="B40" s="24" t="s">
        <v>60</v>
      </c>
      <c r="C40" s="495"/>
      <c r="D40" s="497"/>
      <c r="E40" s="3"/>
      <c r="F40" s="3"/>
    </row>
    <row r="41" spans="1:6" ht="24.75">
      <c r="A41" s="10" t="s">
        <v>85</v>
      </c>
      <c r="B41" s="24" t="s">
        <v>18</v>
      </c>
      <c r="C41" s="495"/>
      <c r="D41" s="497"/>
      <c r="E41" s="3"/>
      <c r="F41" s="3"/>
    </row>
    <row r="42" spans="1:6" ht="24.75">
      <c r="A42" s="11" t="s">
        <v>86</v>
      </c>
      <c r="B42" s="24" t="s">
        <v>18</v>
      </c>
      <c r="C42" s="495"/>
      <c r="D42" s="497"/>
      <c r="E42" s="3"/>
      <c r="F42" s="3"/>
    </row>
    <row r="43" spans="1:6">
      <c r="A43" s="10" t="s">
        <v>63</v>
      </c>
      <c r="B43" s="24" t="s">
        <v>60</v>
      </c>
      <c r="C43" s="496"/>
      <c r="D43" s="491"/>
      <c r="E43" s="3"/>
      <c r="F43" s="3"/>
    </row>
    <row r="44" spans="1:6">
      <c r="A44" s="504" t="s">
        <v>21</v>
      </c>
      <c r="B44" s="504"/>
      <c r="C44" s="504"/>
      <c r="D44" s="504"/>
      <c r="E44" s="3"/>
      <c r="F44" s="3"/>
    </row>
    <row r="45" spans="1:6" ht="36.75">
      <c r="A45" s="38" t="s">
        <v>22</v>
      </c>
      <c r="B45" s="134" t="s">
        <v>8</v>
      </c>
      <c r="C45" s="487">
        <v>0.7</v>
      </c>
      <c r="D45" s="487">
        <f>C45*D8*8</f>
        <v>4781.28</v>
      </c>
      <c r="E45" s="3"/>
      <c r="F45" s="3"/>
    </row>
    <row r="46" spans="1:6" ht="36.75">
      <c r="A46" s="38" t="s">
        <v>23</v>
      </c>
      <c r="B46" s="134" t="s">
        <v>8</v>
      </c>
      <c r="C46" s="497"/>
      <c r="D46" s="497"/>
      <c r="E46" s="3"/>
      <c r="F46" s="3"/>
    </row>
    <row r="47" spans="1:6" ht="36.75">
      <c r="A47" s="11" t="s">
        <v>64</v>
      </c>
      <c r="B47" s="134" t="s">
        <v>8</v>
      </c>
      <c r="C47" s="491"/>
      <c r="D47" s="491"/>
      <c r="E47" s="3"/>
      <c r="F47" s="3"/>
    </row>
    <row r="48" spans="1:6">
      <c r="A48" s="504" t="s">
        <v>24</v>
      </c>
      <c r="B48" s="504"/>
      <c r="C48" s="504"/>
      <c r="D48" s="504"/>
      <c r="E48" s="3"/>
      <c r="F48" s="3"/>
    </row>
    <row r="49" spans="1:6" ht="24">
      <c r="A49" s="38" t="s">
        <v>65</v>
      </c>
      <c r="B49" s="24" t="s">
        <v>57</v>
      </c>
      <c r="C49" s="454">
        <v>3.77</v>
      </c>
      <c r="D49" s="512">
        <v>25676.45</v>
      </c>
      <c r="E49" s="3"/>
      <c r="F49" s="3"/>
    </row>
    <row r="50" spans="1:6">
      <c r="A50" s="38" t="s">
        <v>66</v>
      </c>
      <c r="B50" s="24" t="s">
        <v>67</v>
      </c>
      <c r="C50" s="454"/>
      <c r="D50" s="512"/>
      <c r="E50" s="3"/>
      <c r="F50" s="3"/>
    </row>
    <row r="51" spans="1:6" ht="24">
      <c r="A51" s="38" t="s">
        <v>68</v>
      </c>
      <c r="B51" s="24" t="s">
        <v>67</v>
      </c>
      <c r="C51" s="454"/>
      <c r="D51" s="512"/>
      <c r="E51" s="3"/>
      <c r="F51" s="3"/>
    </row>
    <row r="52" spans="1:6" ht="24.75">
      <c r="A52" s="38" t="s">
        <v>25</v>
      </c>
      <c r="B52" s="24" t="s">
        <v>69</v>
      </c>
      <c r="C52" s="454"/>
      <c r="D52" s="512"/>
      <c r="E52" s="3"/>
      <c r="F52" s="3"/>
    </row>
    <row r="53" spans="1:6" ht="48.75">
      <c r="A53" s="10" t="s">
        <v>26</v>
      </c>
      <c r="B53" s="24" t="s">
        <v>69</v>
      </c>
      <c r="C53" s="454"/>
      <c r="D53" s="512"/>
      <c r="E53" s="3"/>
      <c r="F53" s="3"/>
    </row>
    <row r="54" spans="1:6">
      <c r="A54" s="8" t="s">
        <v>70</v>
      </c>
      <c r="B54" s="8"/>
      <c r="C54" s="454"/>
      <c r="D54" s="512"/>
      <c r="E54" s="3"/>
      <c r="F54" s="3"/>
    </row>
    <row r="55" spans="1:6" ht="24.75">
      <c r="A55" s="10" t="s">
        <v>71</v>
      </c>
      <c r="B55" s="24" t="s">
        <v>18</v>
      </c>
      <c r="C55" s="454"/>
      <c r="D55" s="512"/>
      <c r="E55" s="3"/>
      <c r="F55" s="3"/>
    </row>
    <row r="56" spans="1:6">
      <c r="A56" s="10" t="s">
        <v>72</v>
      </c>
      <c r="B56" s="24" t="s">
        <v>19</v>
      </c>
      <c r="C56" s="454"/>
      <c r="D56" s="512"/>
      <c r="E56" s="3"/>
      <c r="F56" s="3"/>
    </row>
    <row r="57" spans="1:6">
      <c r="A57" s="10" t="s">
        <v>73</v>
      </c>
      <c r="B57" s="25" t="s">
        <v>19</v>
      </c>
      <c r="C57" s="454"/>
      <c r="D57" s="512"/>
      <c r="E57" s="3"/>
      <c r="F57" s="3"/>
    </row>
    <row r="58" spans="1:6">
      <c r="A58" s="10" t="s">
        <v>74</v>
      </c>
      <c r="B58" s="25" t="s">
        <v>19</v>
      </c>
      <c r="C58" s="454"/>
      <c r="D58" s="512"/>
      <c r="E58" s="3"/>
      <c r="F58" s="3"/>
    </row>
    <row r="59" spans="1:6">
      <c r="A59" s="10" t="s">
        <v>75</v>
      </c>
      <c r="B59" s="25" t="s">
        <v>19</v>
      </c>
      <c r="C59" s="454"/>
      <c r="D59" s="512"/>
      <c r="E59" s="3"/>
      <c r="F59" s="3"/>
    </row>
    <row r="60" spans="1:6">
      <c r="A60" s="10" t="s">
        <v>27</v>
      </c>
      <c r="B60" s="25" t="s">
        <v>19</v>
      </c>
      <c r="C60" s="454"/>
      <c r="D60" s="512"/>
      <c r="E60" s="3"/>
      <c r="F60" s="3"/>
    </row>
    <row r="61" spans="1:6" ht="24.75">
      <c r="A61" s="11" t="s">
        <v>28</v>
      </c>
      <c r="B61" s="24" t="s">
        <v>18</v>
      </c>
      <c r="C61" s="454"/>
      <c r="D61" s="512"/>
      <c r="E61" s="3"/>
      <c r="F61" s="3"/>
    </row>
    <row r="62" spans="1:6">
      <c r="A62" s="504" t="s">
        <v>29</v>
      </c>
      <c r="B62" s="504"/>
      <c r="C62" s="504"/>
      <c r="D62" s="504"/>
      <c r="E62" s="3"/>
      <c r="F62" s="3"/>
    </row>
    <row r="63" spans="1:6">
      <c r="A63" s="10" t="s">
        <v>30</v>
      </c>
      <c r="B63" s="24" t="s">
        <v>76</v>
      </c>
      <c r="C63" s="477">
        <v>1.75</v>
      </c>
      <c r="D63" s="454">
        <f>C63*8*D8</f>
        <v>11953.199999999999</v>
      </c>
      <c r="E63" s="3"/>
      <c r="F63" s="3"/>
    </row>
    <row r="64" spans="1:6" ht="24.75">
      <c r="A64" s="10" t="s">
        <v>77</v>
      </c>
      <c r="B64" s="24" t="s">
        <v>76</v>
      </c>
      <c r="C64" s="477"/>
      <c r="D64" s="454"/>
      <c r="E64" s="3"/>
      <c r="F64" s="3"/>
    </row>
    <row r="65" spans="1:6" ht="36.75">
      <c r="A65" s="10" t="s">
        <v>31</v>
      </c>
      <c r="B65" s="24" t="s">
        <v>67</v>
      </c>
      <c r="C65" s="477"/>
      <c r="D65" s="454"/>
      <c r="E65" s="3"/>
      <c r="F65" s="3"/>
    </row>
    <row r="66" spans="1:6">
      <c r="A66" s="10" t="s">
        <v>78</v>
      </c>
      <c r="B66" s="24" t="s">
        <v>76</v>
      </c>
      <c r="C66" s="477"/>
      <c r="D66" s="454"/>
      <c r="E66" s="3"/>
      <c r="F66" s="3"/>
    </row>
    <row r="67" spans="1:6" ht="24.75">
      <c r="A67" s="11" t="s">
        <v>32</v>
      </c>
      <c r="B67" s="24" t="s">
        <v>18</v>
      </c>
      <c r="C67" s="477"/>
      <c r="D67" s="454"/>
      <c r="E67" s="3"/>
      <c r="F67" s="3"/>
    </row>
    <row r="68" spans="1:6">
      <c r="A68" s="11" t="s">
        <v>33</v>
      </c>
      <c r="B68" s="25" t="s">
        <v>67</v>
      </c>
      <c r="C68" s="477"/>
      <c r="D68" s="454"/>
      <c r="E68" s="3"/>
      <c r="F68" s="3"/>
    </row>
    <row r="69" spans="1:6">
      <c r="A69" s="501" t="s">
        <v>34</v>
      </c>
      <c r="B69" s="502"/>
      <c r="C69" s="502"/>
      <c r="D69" s="503"/>
      <c r="E69" s="3"/>
      <c r="F69" s="3"/>
    </row>
    <row r="70" spans="1:6" ht="48">
      <c r="A70" s="41" t="s">
        <v>80</v>
      </c>
      <c r="B70" s="125" t="s">
        <v>79</v>
      </c>
      <c r="C70" s="127">
        <v>2.41</v>
      </c>
      <c r="D70" s="127">
        <f>C70*8*D8</f>
        <v>16461.263999999999</v>
      </c>
      <c r="E70" s="3"/>
      <c r="F70" s="3"/>
    </row>
    <row r="71" spans="1:6">
      <c r="A71" s="140" t="s">
        <v>35</v>
      </c>
      <c r="B71" s="140"/>
      <c r="C71" s="487">
        <v>2.14</v>
      </c>
      <c r="D71" s="509">
        <v>14606.54</v>
      </c>
      <c r="E71" s="513">
        <f>C71*8*D8</f>
        <v>14617.056</v>
      </c>
      <c r="F71" s="3"/>
    </row>
    <row r="72" spans="1:6">
      <c r="A72" s="8" t="s">
        <v>83</v>
      </c>
      <c r="B72" s="140" t="s">
        <v>84</v>
      </c>
      <c r="C72" s="497"/>
      <c r="D72" s="510"/>
      <c r="E72" s="513"/>
      <c r="F72" s="3"/>
    </row>
    <row r="73" spans="1:6">
      <c r="A73" s="8" t="s">
        <v>82</v>
      </c>
      <c r="B73" s="140" t="s">
        <v>84</v>
      </c>
      <c r="C73" s="491"/>
      <c r="D73" s="511"/>
      <c r="E73" s="513"/>
      <c r="F73" s="3"/>
    </row>
    <row r="74" spans="1:6">
      <c r="A74" s="8" t="s">
        <v>81</v>
      </c>
      <c r="B74" s="140" t="s">
        <v>84</v>
      </c>
      <c r="C74" s="140"/>
      <c r="D74" s="127"/>
      <c r="E74" s="3"/>
      <c r="F74" s="3"/>
    </row>
    <row r="75" spans="1:6" ht="60">
      <c r="A75" s="8" t="s">
        <v>170</v>
      </c>
      <c r="B75" s="24" t="s">
        <v>18</v>
      </c>
      <c r="C75" s="127">
        <v>4.3499999999999996</v>
      </c>
      <c r="D75" s="129">
        <v>29691.200000000001</v>
      </c>
      <c r="E75" s="105">
        <f>C75*8*D8</f>
        <v>29712.239999999994</v>
      </c>
      <c r="F75" s="105"/>
    </row>
    <row r="76" spans="1:6">
      <c r="A76" s="8" t="s">
        <v>36</v>
      </c>
      <c r="B76" s="25"/>
      <c r="C76" s="89">
        <f>SUM(C75,C71,C70,C63,C49,C45,C38,C31,C27,C20,C17,C15,C16,C14,C13)</f>
        <v>21.619999999999997</v>
      </c>
      <c r="D76" s="89">
        <f>SUM(D13,D14,D20,D27,D31,D38,D45,D49,D63,D70,D71,D75,D16,D17)</f>
        <v>147567.53400000001</v>
      </c>
      <c r="E76" s="3"/>
      <c r="F76" s="106"/>
    </row>
  </sheetData>
  <mergeCells count="30">
    <mergeCell ref="A69:D69"/>
    <mergeCell ref="C71:C73"/>
    <mergeCell ref="D71:D73"/>
    <mergeCell ref="E71:E73"/>
    <mergeCell ref="A48:D48"/>
    <mergeCell ref="C49:C61"/>
    <mergeCell ref="D49:D61"/>
    <mergeCell ref="A62:D62"/>
    <mergeCell ref="C63:C68"/>
    <mergeCell ref="D63:D68"/>
    <mergeCell ref="A37:D37"/>
    <mergeCell ref="C38:C43"/>
    <mergeCell ref="D38:D43"/>
    <mergeCell ref="A44:D44"/>
    <mergeCell ref="C45:C47"/>
    <mergeCell ref="D45:D47"/>
    <mergeCell ref="C31:C36"/>
    <mergeCell ref="D31:D36"/>
    <mergeCell ref="A1:F1"/>
    <mergeCell ref="A2:E2"/>
    <mergeCell ref="A3:D3"/>
    <mergeCell ref="A12:D12"/>
    <mergeCell ref="A18:D18"/>
    <mergeCell ref="C20:C25"/>
    <mergeCell ref="D20:D25"/>
    <mergeCell ref="A26:D26"/>
    <mergeCell ref="C27:C28"/>
    <mergeCell ref="D27:D28"/>
    <mergeCell ref="A29:D29"/>
    <mergeCell ref="A30:D3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76"/>
  <sheetViews>
    <sheetView topLeftCell="A62" workbookViewId="0">
      <selection activeCell="C77" sqref="C77"/>
    </sheetView>
  </sheetViews>
  <sheetFormatPr defaultRowHeight="15"/>
  <cols>
    <col min="1" max="1" width="51.140625" customWidth="1"/>
  </cols>
  <sheetData>
    <row r="1" spans="1:6">
      <c r="A1" s="139" t="s">
        <v>123</v>
      </c>
      <c r="B1" s="139"/>
      <c r="C1" s="139"/>
      <c r="D1" s="139"/>
      <c r="E1" s="139"/>
      <c r="F1" s="139"/>
    </row>
    <row r="2" spans="1:6">
      <c r="A2" s="137" t="s">
        <v>156</v>
      </c>
      <c r="B2" s="138"/>
      <c r="C2" s="138"/>
      <c r="D2" s="138"/>
      <c r="E2" s="138"/>
      <c r="F2" s="3"/>
    </row>
    <row r="3" spans="1:6">
      <c r="A3" s="137" t="s">
        <v>128</v>
      </c>
      <c r="B3" s="138"/>
      <c r="C3" s="138"/>
      <c r="D3" s="138"/>
      <c r="E3" s="3"/>
      <c r="F3" s="3"/>
    </row>
    <row r="4" spans="1:6">
      <c r="A4" s="3"/>
      <c r="B4" s="3"/>
      <c r="C4" s="102" t="s">
        <v>37</v>
      </c>
      <c r="D4" s="3">
        <v>1980</v>
      </c>
      <c r="E4" s="3"/>
      <c r="F4" s="3"/>
    </row>
    <row r="5" spans="1:6">
      <c r="A5" s="3"/>
      <c r="B5" s="3"/>
      <c r="C5" s="102" t="s">
        <v>38</v>
      </c>
      <c r="D5" s="3">
        <v>3</v>
      </c>
      <c r="E5" s="3"/>
      <c r="F5" s="3"/>
    </row>
    <row r="6" spans="1:6">
      <c r="A6" s="3"/>
      <c r="B6" s="3"/>
      <c r="C6" s="102" t="s">
        <v>39</v>
      </c>
      <c r="D6" s="3">
        <v>2</v>
      </c>
      <c r="E6" s="3"/>
      <c r="F6" s="3"/>
    </row>
    <row r="7" spans="1:6">
      <c r="A7" s="3"/>
      <c r="B7" s="3"/>
      <c r="C7" s="102" t="s">
        <v>40</v>
      </c>
      <c r="D7" s="3">
        <v>18</v>
      </c>
      <c r="E7" s="3"/>
      <c r="F7" s="3"/>
    </row>
    <row r="8" spans="1:6">
      <c r="A8" s="3"/>
      <c r="B8" s="3"/>
      <c r="C8" s="102" t="s">
        <v>44</v>
      </c>
      <c r="D8" s="3">
        <v>850.6</v>
      </c>
      <c r="E8" s="3"/>
      <c r="F8" s="3"/>
    </row>
    <row r="9" spans="1:6">
      <c r="A9" s="3"/>
      <c r="B9" s="3"/>
      <c r="C9" s="102" t="s">
        <v>41</v>
      </c>
      <c r="D9" s="3">
        <v>83.4</v>
      </c>
      <c r="E9" s="3"/>
      <c r="F9" s="3"/>
    </row>
    <row r="10" spans="1:6">
      <c r="A10" s="3"/>
      <c r="B10" s="3"/>
      <c r="C10" s="102" t="s">
        <v>45</v>
      </c>
      <c r="D10" s="3">
        <v>325.39999999999998</v>
      </c>
      <c r="E10" s="3"/>
      <c r="F10" s="3"/>
    </row>
    <row r="11" spans="1:6" ht="48.75">
      <c r="A11" s="134" t="s">
        <v>1</v>
      </c>
      <c r="B11" s="134" t="s">
        <v>2</v>
      </c>
      <c r="C11" s="134" t="s">
        <v>3</v>
      </c>
      <c r="D11" s="134" t="s">
        <v>4</v>
      </c>
      <c r="E11" s="3"/>
      <c r="F11" s="3"/>
    </row>
    <row r="12" spans="1:6">
      <c r="A12" s="151" t="s">
        <v>5</v>
      </c>
      <c r="B12" s="152"/>
      <c r="C12" s="152"/>
      <c r="D12" s="153"/>
      <c r="E12" s="3"/>
      <c r="F12" s="3"/>
    </row>
    <row r="13" spans="1:6" ht="159" customHeight="1">
      <c r="A13" s="8" t="s">
        <v>6</v>
      </c>
      <c r="B13" s="127" t="s">
        <v>7</v>
      </c>
      <c r="C13" s="127">
        <v>0.14000000000000001</v>
      </c>
      <c r="D13" s="128">
        <f>C13*D8*8</f>
        <v>952.67200000000014</v>
      </c>
      <c r="E13" s="3"/>
      <c r="F13" s="3"/>
    </row>
    <row r="14" spans="1:6" ht="144.75" customHeight="1">
      <c r="A14" s="8" t="s">
        <v>52</v>
      </c>
      <c r="B14" s="127" t="s">
        <v>8</v>
      </c>
      <c r="C14" s="86">
        <v>1.83</v>
      </c>
      <c r="D14" s="128">
        <f>C14*D8*8</f>
        <v>12452.784000000001</v>
      </c>
      <c r="E14" s="3"/>
      <c r="F14" s="3"/>
    </row>
    <row r="15" spans="1:6">
      <c r="A15" s="8" t="s">
        <v>9</v>
      </c>
      <c r="B15" s="134"/>
      <c r="C15" s="100"/>
      <c r="D15" s="103"/>
      <c r="E15" s="3"/>
      <c r="F15" s="3"/>
    </row>
    <row r="16" spans="1:6">
      <c r="A16" s="8" t="s">
        <v>157</v>
      </c>
      <c r="B16" s="134" t="s">
        <v>19</v>
      </c>
      <c r="C16" s="156">
        <v>0.51</v>
      </c>
      <c r="D16" s="156">
        <f>C16*8*D8</f>
        <v>3470.4480000000003</v>
      </c>
      <c r="E16" s="3"/>
      <c r="F16" s="3"/>
    </row>
    <row r="17" spans="1:6">
      <c r="A17" s="141" t="s">
        <v>10</v>
      </c>
      <c r="B17" s="142"/>
      <c r="C17" s="142"/>
      <c r="D17" s="143"/>
      <c r="E17" s="3"/>
      <c r="F17" s="3"/>
    </row>
    <row r="18" spans="1:6">
      <c r="A18" s="8" t="s">
        <v>48</v>
      </c>
      <c r="B18" s="8"/>
      <c r="C18" s="8"/>
      <c r="D18" s="8"/>
      <c r="E18" s="3"/>
      <c r="F18" s="3"/>
    </row>
    <row r="19" spans="1:6" ht="24.75">
      <c r="A19" s="40" t="s">
        <v>11</v>
      </c>
      <c r="B19" s="134" t="s">
        <v>46</v>
      </c>
      <c r="C19" s="127">
        <v>2.16</v>
      </c>
      <c r="D19" s="127">
        <f>C19*8*D8</f>
        <v>14698.368000000002</v>
      </c>
      <c r="E19" s="3"/>
      <c r="F19" s="3"/>
    </row>
    <row r="20" spans="1:6" ht="24.75">
      <c r="A20" s="40" t="s">
        <v>12</v>
      </c>
      <c r="B20" s="134" t="s">
        <v>46</v>
      </c>
      <c r="C20" s="127"/>
      <c r="D20" s="127"/>
      <c r="E20" s="3"/>
      <c r="F20" s="3"/>
    </row>
    <row r="21" spans="1:6" ht="24.75">
      <c r="A21" s="40" t="s">
        <v>13</v>
      </c>
      <c r="B21" s="134" t="s">
        <v>46</v>
      </c>
      <c r="C21" s="127"/>
      <c r="D21" s="127"/>
      <c r="E21" s="3"/>
      <c r="F21" s="3"/>
    </row>
    <row r="22" spans="1:6" ht="24.75">
      <c r="A22" s="8" t="s">
        <v>51</v>
      </c>
      <c r="B22" s="134" t="s">
        <v>47</v>
      </c>
      <c r="C22" s="127"/>
      <c r="D22" s="127"/>
      <c r="E22" s="3"/>
      <c r="F22" s="3"/>
    </row>
    <row r="23" spans="1:6">
      <c r="A23" s="8" t="s">
        <v>49</v>
      </c>
      <c r="B23" s="134"/>
      <c r="C23" s="127"/>
      <c r="D23" s="127"/>
      <c r="E23" s="3"/>
      <c r="F23" s="3"/>
    </row>
    <row r="24" spans="1:6" ht="36.75">
      <c r="A24" s="8" t="s">
        <v>50</v>
      </c>
      <c r="B24" s="134" t="s">
        <v>54</v>
      </c>
      <c r="C24" s="127"/>
      <c r="D24" s="127"/>
      <c r="E24" s="3"/>
      <c r="F24" s="3"/>
    </row>
    <row r="25" spans="1:6" ht="15" customHeight="1">
      <c r="A25" s="141" t="s">
        <v>55</v>
      </c>
      <c r="B25" s="142"/>
      <c r="C25" s="142"/>
      <c r="D25" s="143"/>
      <c r="E25" s="3"/>
      <c r="F25" s="3"/>
    </row>
    <row r="26" spans="1:6" ht="24">
      <c r="A26" s="40" t="s">
        <v>14</v>
      </c>
      <c r="B26" s="140" t="s">
        <v>56</v>
      </c>
      <c r="C26" s="127">
        <v>0.2</v>
      </c>
      <c r="D26" s="127">
        <f>C26*8*D8</f>
        <v>1360.96</v>
      </c>
      <c r="E26" s="3"/>
      <c r="F26" s="3"/>
    </row>
    <row r="27" spans="1:6" ht="24">
      <c r="A27" s="8" t="s">
        <v>15</v>
      </c>
      <c r="B27" s="140" t="s">
        <v>57</v>
      </c>
      <c r="C27" s="127"/>
      <c r="D27" s="127"/>
      <c r="E27" s="3"/>
      <c r="F27" s="3"/>
    </row>
    <row r="28" spans="1:6">
      <c r="A28" s="141" t="s">
        <v>16</v>
      </c>
      <c r="B28" s="142"/>
      <c r="C28" s="142"/>
      <c r="D28" s="143"/>
      <c r="E28" s="3"/>
      <c r="F28" s="3"/>
    </row>
    <row r="29" spans="1:6">
      <c r="A29" s="140" t="s">
        <v>17</v>
      </c>
      <c r="B29" s="140"/>
      <c r="C29" s="140"/>
      <c r="D29" s="140"/>
      <c r="E29" s="3"/>
      <c r="F29" s="3"/>
    </row>
    <row r="30" spans="1:6" ht="36.75">
      <c r="A30" s="9" t="s">
        <v>58</v>
      </c>
      <c r="B30" s="134" t="s">
        <v>8</v>
      </c>
      <c r="C30" s="127">
        <v>0.61</v>
      </c>
      <c r="D30" s="127">
        <f>C30*8*D8</f>
        <v>4150.9279999999999</v>
      </c>
      <c r="E30" s="3"/>
      <c r="F30" s="3"/>
    </row>
    <row r="31" spans="1:6" ht="24.75">
      <c r="A31" s="10" t="s">
        <v>59</v>
      </c>
      <c r="B31" s="25" t="s">
        <v>60</v>
      </c>
      <c r="C31" s="127"/>
      <c r="D31" s="127"/>
      <c r="E31" s="3"/>
      <c r="F31" s="3"/>
    </row>
    <row r="32" spans="1:6" ht="24.75">
      <c r="A32" s="10" t="s">
        <v>61</v>
      </c>
      <c r="B32" s="25" t="s">
        <v>60</v>
      </c>
      <c r="C32" s="127"/>
      <c r="D32" s="127"/>
      <c r="E32" s="3"/>
      <c r="F32" s="3"/>
    </row>
    <row r="33" spans="1:6" ht="36.75">
      <c r="A33" s="38" t="s">
        <v>62</v>
      </c>
      <c r="B33" s="134" t="s">
        <v>8</v>
      </c>
      <c r="C33" s="127"/>
      <c r="D33" s="127"/>
      <c r="E33" s="3"/>
      <c r="F33" s="3"/>
    </row>
    <row r="34" spans="1:6">
      <c r="A34" s="10" t="s">
        <v>63</v>
      </c>
      <c r="B34" s="25" t="s">
        <v>60</v>
      </c>
      <c r="C34" s="127"/>
      <c r="D34" s="127"/>
      <c r="E34" s="3"/>
      <c r="F34" s="3"/>
    </row>
    <row r="35" spans="1:6" ht="36.75">
      <c r="A35" s="39" t="s">
        <v>20</v>
      </c>
      <c r="B35" s="134" t="s">
        <v>8</v>
      </c>
      <c r="C35" s="127"/>
      <c r="D35" s="127"/>
      <c r="E35" s="3"/>
      <c r="F35" s="3"/>
    </row>
    <row r="36" spans="1:6">
      <c r="A36" s="140" t="s">
        <v>43</v>
      </c>
      <c r="B36" s="140"/>
      <c r="C36" s="140"/>
      <c r="D36" s="140"/>
      <c r="E36" s="3"/>
      <c r="F36" s="3"/>
    </row>
    <row r="37" spans="1:6" ht="36.75">
      <c r="A37" s="10" t="s">
        <v>58</v>
      </c>
      <c r="B37" s="24" t="s">
        <v>18</v>
      </c>
      <c r="C37" s="148">
        <v>1</v>
      </c>
      <c r="D37" s="125">
        <f>C37*8*D8</f>
        <v>6804.8</v>
      </c>
      <c r="E37" s="3"/>
      <c r="F37" s="3"/>
    </row>
    <row r="38" spans="1:6" ht="24.75">
      <c r="A38" s="10" t="s">
        <v>59</v>
      </c>
      <c r="B38" s="24" t="s">
        <v>60</v>
      </c>
      <c r="C38" s="149"/>
      <c r="D38" s="144"/>
      <c r="E38" s="3"/>
      <c r="F38" s="3"/>
    </row>
    <row r="39" spans="1:6" ht="24.75">
      <c r="A39" s="10" t="s">
        <v>87</v>
      </c>
      <c r="B39" s="24" t="s">
        <v>60</v>
      </c>
      <c r="C39" s="149"/>
      <c r="D39" s="144"/>
      <c r="E39" s="3"/>
      <c r="F39" s="3"/>
    </row>
    <row r="40" spans="1:6" ht="36.75">
      <c r="A40" s="10" t="s">
        <v>85</v>
      </c>
      <c r="B40" s="24" t="s">
        <v>18</v>
      </c>
      <c r="C40" s="149"/>
      <c r="D40" s="144"/>
      <c r="E40" s="3"/>
      <c r="F40" s="3"/>
    </row>
    <row r="41" spans="1:6" ht="36.75">
      <c r="A41" s="11" t="s">
        <v>86</v>
      </c>
      <c r="B41" s="24" t="s">
        <v>18</v>
      </c>
      <c r="C41" s="149"/>
      <c r="D41" s="144"/>
      <c r="E41" s="3"/>
      <c r="F41" s="3"/>
    </row>
    <row r="42" spans="1:6">
      <c r="A42" s="10" t="s">
        <v>63</v>
      </c>
      <c r="B42" s="24" t="s">
        <v>60</v>
      </c>
      <c r="C42" s="150"/>
      <c r="D42" s="135"/>
      <c r="E42" s="3"/>
      <c r="F42" s="3"/>
    </row>
    <row r="43" spans="1:6">
      <c r="A43" s="140" t="s">
        <v>21</v>
      </c>
      <c r="B43" s="140"/>
      <c r="C43" s="140"/>
      <c r="D43" s="140"/>
      <c r="E43" s="3"/>
      <c r="F43" s="3"/>
    </row>
    <row r="44" spans="1:6" ht="36.75">
      <c r="A44" s="38" t="s">
        <v>22</v>
      </c>
      <c r="B44" s="134" t="s">
        <v>8</v>
      </c>
      <c r="C44" s="125">
        <v>0.7</v>
      </c>
      <c r="D44" s="125">
        <f>C44*D8*8</f>
        <v>4763.3599999999997</v>
      </c>
      <c r="E44" s="3"/>
      <c r="F44" s="3"/>
    </row>
    <row r="45" spans="1:6" ht="36.75">
      <c r="A45" s="38" t="s">
        <v>23</v>
      </c>
      <c r="B45" s="134" t="s">
        <v>8</v>
      </c>
      <c r="C45" s="144"/>
      <c r="D45" s="144"/>
      <c r="E45" s="3"/>
      <c r="F45" s="3"/>
    </row>
    <row r="46" spans="1:6" ht="36.75">
      <c r="A46" s="11" t="s">
        <v>64</v>
      </c>
      <c r="B46" s="134" t="s">
        <v>8</v>
      </c>
      <c r="C46" s="135"/>
      <c r="D46" s="135"/>
      <c r="E46" s="3"/>
      <c r="F46" s="3"/>
    </row>
    <row r="47" spans="1:6">
      <c r="A47" s="140" t="s">
        <v>24</v>
      </c>
      <c r="B47" s="140"/>
      <c r="C47" s="140"/>
      <c r="D47" s="140"/>
      <c r="E47" s="3"/>
      <c r="F47" s="3"/>
    </row>
    <row r="48" spans="1:6" ht="24.75">
      <c r="A48" s="38" t="s">
        <v>65</v>
      </c>
      <c r="B48" s="24" t="s">
        <v>57</v>
      </c>
      <c r="C48" s="127">
        <v>3.82</v>
      </c>
      <c r="D48" s="129">
        <v>18132.400000000001</v>
      </c>
      <c r="E48" s="3"/>
      <c r="F48" s="3"/>
    </row>
    <row r="49" spans="1:6" ht="24" customHeight="1">
      <c r="A49" s="38" t="s">
        <v>66</v>
      </c>
      <c r="B49" s="24" t="s">
        <v>67</v>
      </c>
      <c r="C49" s="127"/>
      <c r="D49" s="129"/>
      <c r="E49" s="3"/>
      <c r="F49" s="3"/>
    </row>
    <row r="50" spans="1:6" ht="24">
      <c r="A50" s="38" t="s">
        <v>68</v>
      </c>
      <c r="B50" s="24" t="s">
        <v>67</v>
      </c>
      <c r="C50" s="127"/>
      <c r="D50" s="129"/>
      <c r="E50" s="3"/>
      <c r="F50" s="3"/>
    </row>
    <row r="51" spans="1:6" ht="36.75">
      <c r="A51" s="38" t="s">
        <v>25</v>
      </c>
      <c r="B51" s="24" t="s">
        <v>69</v>
      </c>
      <c r="C51" s="127"/>
      <c r="D51" s="129"/>
      <c r="E51" s="3"/>
      <c r="F51" s="3"/>
    </row>
    <row r="52" spans="1:6" ht="60.75" customHeight="1">
      <c r="A52" s="10" t="s">
        <v>26</v>
      </c>
      <c r="B52" s="24" t="s">
        <v>69</v>
      </c>
      <c r="C52" s="127"/>
      <c r="D52" s="129"/>
      <c r="E52" s="3"/>
      <c r="F52" s="3"/>
    </row>
    <row r="53" spans="1:6">
      <c r="A53" s="8" t="s">
        <v>70</v>
      </c>
      <c r="B53" s="8"/>
      <c r="C53" s="127"/>
      <c r="D53" s="129"/>
      <c r="E53" s="3"/>
      <c r="F53" s="3"/>
    </row>
    <row r="54" spans="1:6" ht="36.75">
      <c r="A54" s="10" t="s">
        <v>71</v>
      </c>
      <c r="B54" s="24" t="s">
        <v>18</v>
      </c>
      <c r="C54" s="127"/>
      <c r="D54" s="129"/>
      <c r="E54" s="3"/>
      <c r="F54" s="3"/>
    </row>
    <row r="55" spans="1:6">
      <c r="A55" s="10" t="s">
        <v>72</v>
      </c>
      <c r="B55" s="24" t="s">
        <v>19</v>
      </c>
      <c r="C55" s="127"/>
      <c r="D55" s="129"/>
      <c r="E55" s="3"/>
      <c r="F55" s="3"/>
    </row>
    <row r="56" spans="1:6">
      <c r="A56" s="10" t="s">
        <v>73</v>
      </c>
      <c r="B56" s="25" t="s">
        <v>19</v>
      </c>
      <c r="C56" s="127"/>
      <c r="D56" s="129"/>
      <c r="E56" s="3"/>
      <c r="F56" s="3"/>
    </row>
    <row r="57" spans="1:6">
      <c r="A57" s="10" t="s">
        <v>74</v>
      </c>
      <c r="B57" s="25" t="s">
        <v>19</v>
      </c>
      <c r="C57" s="127"/>
      <c r="D57" s="129"/>
      <c r="E57" s="3"/>
      <c r="F57" s="3"/>
    </row>
    <row r="58" spans="1:6">
      <c r="A58" s="10" t="s">
        <v>75</v>
      </c>
      <c r="B58" s="25" t="s">
        <v>19</v>
      </c>
      <c r="C58" s="127"/>
      <c r="D58" s="129"/>
      <c r="E58" s="3"/>
      <c r="F58" s="3"/>
    </row>
    <row r="59" spans="1:6">
      <c r="A59" s="10" t="s">
        <v>27</v>
      </c>
      <c r="B59" s="25" t="s">
        <v>19</v>
      </c>
      <c r="C59" s="127"/>
      <c r="D59" s="129"/>
      <c r="E59" s="3"/>
      <c r="F59" s="3"/>
    </row>
    <row r="60" spans="1:6" ht="36.75">
      <c r="A60" s="11" t="s">
        <v>28</v>
      </c>
      <c r="B60" s="24" t="s">
        <v>18</v>
      </c>
      <c r="C60" s="127"/>
      <c r="D60" s="129"/>
      <c r="E60" s="3"/>
      <c r="F60" s="3"/>
    </row>
    <row r="61" spans="1:6">
      <c r="A61" s="140" t="s">
        <v>29</v>
      </c>
      <c r="B61" s="140"/>
      <c r="C61" s="140"/>
      <c r="D61" s="140"/>
      <c r="E61" s="3"/>
      <c r="F61" s="3"/>
    </row>
    <row r="62" spans="1:6" ht="24.75">
      <c r="A62" s="10" t="s">
        <v>30</v>
      </c>
      <c r="B62" s="24" t="s">
        <v>76</v>
      </c>
      <c r="C62" s="128">
        <v>1.75</v>
      </c>
      <c r="D62" s="127">
        <f>C62*8*D8</f>
        <v>11908.4</v>
      </c>
      <c r="E62" s="3"/>
      <c r="F62" s="3"/>
    </row>
    <row r="63" spans="1:6" ht="24.75">
      <c r="A63" s="10" t="s">
        <v>77</v>
      </c>
      <c r="B63" s="24" t="s">
        <v>76</v>
      </c>
      <c r="C63" s="128"/>
      <c r="D63" s="127"/>
      <c r="E63" s="3"/>
      <c r="F63" s="3"/>
    </row>
    <row r="64" spans="1:6" ht="48.75" customHeight="1">
      <c r="A64" s="10" t="s">
        <v>31</v>
      </c>
      <c r="B64" s="24" t="s">
        <v>67</v>
      </c>
      <c r="C64" s="128"/>
      <c r="D64" s="127"/>
      <c r="E64" s="3"/>
      <c r="F64" s="3"/>
    </row>
    <row r="65" spans="1:6" ht="24.75">
      <c r="A65" s="10" t="s">
        <v>78</v>
      </c>
      <c r="B65" s="24" t="s">
        <v>76</v>
      </c>
      <c r="C65" s="128"/>
      <c r="D65" s="127"/>
      <c r="E65" s="3"/>
      <c r="F65" s="3"/>
    </row>
    <row r="66" spans="1:6" ht="36.75">
      <c r="A66" s="11" t="s">
        <v>32</v>
      </c>
      <c r="B66" s="24" t="s">
        <v>18</v>
      </c>
      <c r="C66" s="128"/>
      <c r="D66" s="127"/>
      <c r="E66" s="3"/>
      <c r="F66" s="3"/>
    </row>
    <row r="67" spans="1:6">
      <c r="A67" s="11" t="s">
        <v>33</v>
      </c>
      <c r="B67" s="25" t="s">
        <v>67</v>
      </c>
      <c r="C67" s="128"/>
      <c r="D67" s="127"/>
      <c r="E67" s="3"/>
      <c r="F67" s="3"/>
    </row>
    <row r="68" spans="1:6">
      <c r="A68" s="141" t="s">
        <v>34</v>
      </c>
      <c r="B68" s="142"/>
      <c r="C68" s="142"/>
      <c r="D68" s="143"/>
      <c r="E68" s="3"/>
      <c r="F68" s="3"/>
    </row>
    <row r="69" spans="1:6" ht="72" customHeight="1">
      <c r="A69" s="41" t="s">
        <v>80</v>
      </c>
      <c r="B69" s="125" t="s">
        <v>79</v>
      </c>
      <c r="C69" s="127">
        <v>2.41</v>
      </c>
      <c r="D69" s="127">
        <f>C69*8*D8</f>
        <v>16399.568000000003</v>
      </c>
      <c r="E69" s="3"/>
      <c r="F69" s="3"/>
    </row>
    <row r="70" spans="1:6">
      <c r="A70" s="140" t="s">
        <v>35</v>
      </c>
      <c r="B70" s="140"/>
      <c r="C70" s="125">
        <v>2.14</v>
      </c>
      <c r="D70" s="145">
        <v>14568.18</v>
      </c>
      <c r="E70" s="154">
        <f>C70*8*D8</f>
        <v>14562.272000000001</v>
      </c>
      <c r="F70" s="3"/>
    </row>
    <row r="71" spans="1:6">
      <c r="A71" s="8" t="s">
        <v>83</v>
      </c>
      <c r="B71" s="140" t="s">
        <v>84</v>
      </c>
      <c r="C71" s="144"/>
      <c r="D71" s="146"/>
      <c r="E71" s="154"/>
      <c r="F71" s="3"/>
    </row>
    <row r="72" spans="1:6">
      <c r="A72" s="8" t="s">
        <v>82</v>
      </c>
      <c r="B72" s="140" t="s">
        <v>84</v>
      </c>
      <c r="C72" s="135"/>
      <c r="D72" s="147"/>
      <c r="E72" s="154"/>
      <c r="F72" s="3"/>
    </row>
    <row r="73" spans="1:6" ht="24" customHeight="1">
      <c r="A73" s="8" t="s">
        <v>81</v>
      </c>
      <c r="B73" s="140" t="s">
        <v>84</v>
      </c>
      <c r="C73" s="140"/>
      <c r="D73" s="127"/>
      <c r="E73" s="3"/>
      <c r="F73" s="3"/>
    </row>
    <row r="74" spans="1:6" ht="60">
      <c r="A74" s="8" t="s">
        <v>170</v>
      </c>
      <c r="B74" s="24" t="s">
        <v>18</v>
      </c>
      <c r="C74" s="127">
        <v>4.3499999999999996</v>
      </c>
      <c r="D74" s="129">
        <f>C74*8*D8</f>
        <v>29600.879999999997</v>
      </c>
      <c r="E74" s="105">
        <f>C74*8*D8</f>
        <v>29600.879999999997</v>
      </c>
      <c r="F74" s="105"/>
    </row>
    <row r="75" spans="1:6">
      <c r="A75" s="8" t="s">
        <v>113</v>
      </c>
      <c r="B75" s="24"/>
      <c r="C75" s="127"/>
      <c r="D75" s="129">
        <f>-(50.8*8*17.22)</f>
        <v>-6998.2079999999987</v>
      </c>
      <c r="E75" s="105"/>
      <c r="F75" s="105"/>
    </row>
    <row r="76" spans="1:6">
      <c r="A76" s="8" t="s">
        <v>36</v>
      </c>
      <c r="B76" s="25"/>
      <c r="C76" s="89">
        <f>SUM(C74,C70,C69,C62,C48,C44,C37,C30,C26,C19,C16,C14,C13)</f>
        <v>21.620000000000005</v>
      </c>
      <c r="D76" s="89">
        <f>SUM(D13,D14,D19,D26,D30,D37,D44,D48,D62,D69,D70,D74,D16)</f>
        <v>139263.74800000002</v>
      </c>
      <c r="E76" s="3"/>
      <c r="F76" s="106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75"/>
  <sheetViews>
    <sheetView topLeftCell="A51" workbookViewId="0">
      <selection activeCell="C76" sqref="C76"/>
    </sheetView>
  </sheetViews>
  <sheetFormatPr defaultRowHeight="15"/>
  <cols>
    <col min="1" max="1" width="53.85546875" customWidth="1"/>
    <col min="2" max="2" width="13.7109375" customWidth="1"/>
  </cols>
  <sheetData>
    <row r="1" spans="1:6">
      <c r="A1" s="507" t="s">
        <v>123</v>
      </c>
      <c r="B1" s="507"/>
      <c r="C1" s="507"/>
      <c r="D1" s="507"/>
      <c r="E1" s="507"/>
      <c r="F1" s="507"/>
    </row>
    <row r="2" spans="1:6">
      <c r="A2" s="505" t="s">
        <v>158</v>
      </c>
      <c r="B2" s="506"/>
      <c r="C2" s="506"/>
      <c r="D2" s="506"/>
      <c r="E2" s="506"/>
      <c r="F2" s="3"/>
    </row>
    <row r="3" spans="1:6">
      <c r="A3" s="505" t="s">
        <v>128</v>
      </c>
      <c r="B3" s="506"/>
      <c r="C3" s="506"/>
      <c r="D3" s="506"/>
      <c r="E3" s="3"/>
      <c r="F3" s="3"/>
    </row>
    <row r="4" spans="1:6">
      <c r="A4" s="3"/>
      <c r="B4" s="3"/>
      <c r="C4" s="102" t="s">
        <v>37</v>
      </c>
      <c r="D4" s="3">
        <v>1980</v>
      </c>
      <c r="E4" s="3"/>
      <c r="F4" s="3"/>
    </row>
    <row r="5" spans="1:6">
      <c r="A5" s="3"/>
      <c r="B5" s="3"/>
      <c r="C5" s="102" t="s">
        <v>38</v>
      </c>
      <c r="D5" s="3">
        <v>3</v>
      </c>
      <c r="E5" s="3"/>
      <c r="F5" s="3"/>
    </row>
    <row r="6" spans="1:6">
      <c r="A6" s="3"/>
      <c r="B6" s="3"/>
      <c r="C6" s="102" t="s">
        <v>39</v>
      </c>
      <c r="D6" s="3">
        <v>1</v>
      </c>
      <c r="E6" s="3"/>
      <c r="F6" s="3"/>
    </row>
    <row r="7" spans="1:6">
      <c r="A7" s="3"/>
      <c r="B7" s="3"/>
      <c r="C7" s="102" t="s">
        <v>40</v>
      </c>
      <c r="D7" s="3">
        <v>24</v>
      </c>
      <c r="E7" s="3"/>
      <c r="F7" s="3"/>
    </row>
    <row r="8" spans="1:6">
      <c r="A8" s="3"/>
      <c r="B8" s="3"/>
      <c r="C8" s="102" t="s">
        <v>44</v>
      </c>
      <c r="D8" s="3">
        <v>1157.5999999999999</v>
      </c>
      <c r="E8" s="3"/>
      <c r="F8" s="3"/>
    </row>
    <row r="9" spans="1:6">
      <c r="A9" s="3"/>
      <c r="B9" s="3"/>
      <c r="C9" s="102" t="s">
        <v>41</v>
      </c>
      <c r="D9" s="3">
        <v>199.6</v>
      </c>
      <c r="E9" s="3"/>
      <c r="F9" s="3"/>
    </row>
    <row r="10" spans="1:6">
      <c r="A10" s="3"/>
      <c r="B10" s="3"/>
      <c r="C10" s="102" t="s">
        <v>45</v>
      </c>
      <c r="D10" s="3">
        <v>482.6</v>
      </c>
      <c r="E10" s="3"/>
      <c r="F10" s="3"/>
    </row>
    <row r="11" spans="1:6" ht="48.75">
      <c r="A11" s="134" t="s">
        <v>1</v>
      </c>
      <c r="B11" s="134" t="s">
        <v>2</v>
      </c>
      <c r="C11" s="134" t="s">
        <v>3</v>
      </c>
      <c r="D11" s="134" t="s">
        <v>4</v>
      </c>
      <c r="E11" s="3"/>
      <c r="F11" s="3"/>
    </row>
    <row r="12" spans="1:6">
      <c r="A12" s="498" t="s">
        <v>5</v>
      </c>
      <c r="B12" s="499"/>
      <c r="C12" s="499"/>
      <c r="D12" s="500"/>
      <c r="E12" s="3"/>
      <c r="F12" s="3"/>
    </row>
    <row r="13" spans="1:6" ht="169.5" customHeight="1">
      <c r="A13" s="8" t="s">
        <v>6</v>
      </c>
      <c r="B13" s="127" t="s">
        <v>7</v>
      </c>
      <c r="C13" s="127">
        <v>0.14000000000000001</v>
      </c>
      <c r="D13" s="128">
        <f>C13*D8*8</f>
        <v>1296.5119999999999</v>
      </c>
      <c r="E13" s="3"/>
      <c r="F13" s="3"/>
    </row>
    <row r="14" spans="1:6" ht="146.25" customHeight="1">
      <c r="A14" s="8" t="s">
        <v>52</v>
      </c>
      <c r="B14" s="127" t="s">
        <v>8</v>
      </c>
      <c r="C14" s="86">
        <v>1.96</v>
      </c>
      <c r="D14" s="128">
        <f>C14*D8*8</f>
        <v>18151.167999999998</v>
      </c>
      <c r="E14" s="3"/>
      <c r="F14" s="3"/>
    </row>
    <row r="15" spans="1:6">
      <c r="A15" s="8" t="s">
        <v>9</v>
      </c>
      <c r="B15" s="134"/>
      <c r="C15" s="100"/>
      <c r="D15" s="103"/>
      <c r="E15" s="3"/>
      <c r="F15" s="3"/>
    </row>
    <row r="16" spans="1:6">
      <c r="A16" s="157" t="s">
        <v>159</v>
      </c>
      <c r="B16" s="158" t="s">
        <v>19</v>
      </c>
      <c r="C16" s="99">
        <v>0.38</v>
      </c>
      <c r="D16" s="99">
        <f>C16*8*D8</f>
        <v>3519.1039999999998</v>
      </c>
      <c r="E16" s="3"/>
      <c r="F16" s="3"/>
    </row>
    <row r="17" spans="1:6">
      <c r="A17" s="514" t="s">
        <v>10</v>
      </c>
      <c r="B17" s="515"/>
      <c r="C17" s="515"/>
      <c r="D17" s="516"/>
      <c r="E17" s="3"/>
      <c r="F17" s="3"/>
    </row>
    <row r="18" spans="1:6">
      <c r="A18" s="157" t="s">
        <v>48</v>
      </c>
      <c r="B18" s="157"/>
      <c r="C18" s="157"/>
      <c r="D18" s="157"/>
      <c r="E18" s="3"/>
      <c r="F18" s="3"/>
    </row>
    <row r="19" spans="1:6" ht="24">
      <c r="A19" s="159" t="s">
        <v>11</v>
      </c>
      <c r="B19" s="158" t="s">
        <v>46</v>
      </c>
      <c r="C19" s="456">
        <v>2.16</v>
      </c>
      <c r="D19" s="456">
        <f>C19*8*D8</f>
        <v>20003.328000000001</v>
      </c>
      <c r="E19" s="3"/>
      <c r="F19" s="3"/>
    </row>
    <row r="20" spans="1:6">
      <c r="A20" s="159" t="s">
        <v>12</v>
      </c>
      <c r="B20" s="158" t="s">
        <v>46</v>
      </c>
      <c r="C20" s="456"/>
      <c r="D20" s="456"/>
      <c r="E20" s="3"/>
      <c r="F20" s="3"/>
    </row>
    <row r="21" spans="1:6">
      <c r="A21" s="159" t="s">
        <v>13</v>
      </c>
      <c r="B21" s="158" t="s">
        <v>46</v>
      </c>
      <c r="C21" s="456"/>
      <c r="D21" s="456"/>
      <c r="E21" s="3"/>
      <c r="F21" s="3"/>
    </row>
    <row r="22" spans="1:6">
      <c r="A22" s="157" t="s">
        <v>51</v>
      </c>
      <c r="B22" s="158" t="s">
        <v>47</v>
      </c>
      <c r="C22" s="456"/>
      <c r="D22" s="456"/>
      <c r="E22" s="3"/>
      <c r="F22" s="3"/>
    </row>
    <row r="23" spans="1:6">
      <c r="A23" s="157" t="s">
        <v>49</v>
      </c>
      <c r="B23" s="158"/>
      <c r="C23" s="456"/>
      <c r="D23" s="456"/>
      <c r="E23" s="3"/>
      <c r="F23" s="3"/>
    </row>
    <row r="24" spans="1:6" ht="24.75">
      <c r="A24" s="157" t="s">
        <v>50</v>
      </c>
      <c r="B24" s="158" t="s">
        <v>54</v>
      </c>
      <c r="C24" s="456"/>
      <c r="D24" s="456"/>
      <c r="E24" s="3"/>
      <c r="F24" s="3"/>
    </row>
    <row r="25" spans="1:6">
      <c r="A25" s="514" t="s">
        <v>55</v>
      </c>
      <c r="B25" s="515"/>
      <c r="C25" s="515"/>
      <c r="D25" s="516"/>
      <c r="E25" s="3"/>
      <c r="F25" s="3"/>
    </row>
    <row r="26" spans="1:6">
      <c r="A26" s="159" t="s">
        <v>14</v>
      </c>
      <c r="B26" s="160" t="s">
        <v>56</v>
      </c>
      <c r="C26" s="456">
        <v>0.2</v>
      </c>
      <c r="D26" s="456">
        <f>C26*8*D8</f>
        <v>1852.1599999999999</v>
      </c>
      <c r="E26" s="3"/>
      <c r="F26" s="3"/>
    </row>
    <row r="27" spans="1:6">
      <c r="A27" s="157" t="s">
        <v>15</v>
      </c>
      <c r="B27" s="160" t="s">
        <v>57</v>
      </c>
      <c r="C27" s="456"/>
      <c r="D27" s="456"/>
      <c r="E27" s="3"/>
      <c r="F27" s="3"/>
    </row>
    <row r="28" spans="1:6">
      <c r="A28" s="514" t="s">
        <v>16</v>
      </c>
      <c r="B28" s="515"/>
      <c r="C28" s="515"/>
      <c r="D28" s="516"/>
      <c r="E28" s="3"/>
      <c r="F28" s="3"/>
    </row>
    <row r="29" spans="1:6">
      <c r="A29" s="517" t="s">
        <v>17</v>
      </c>
      <c r="B29" s="517"/>
      <c r="C29" s="517"/>
      <c r="D29" s="517"/>
      <c r="E29" s="3"/>
      <c r="F29" s="3"/>
    </row>
    <row r="30" spans="1:6" ht="36.75">
      <c r="A30" s="162" t="s">
        <v>58</v>
      </c>
      <c r="B30" s="158" t="s">
        <v>8</v>
      </c>
      <c r="C30" s="456">
        <v>0.61</v>
      </c>
      <c r="D30" s="456">
        <f>C30*8*D8</f>
        <v>5649.0879999999997</v>
      </c>
      <c r="E30" s="3"/>
      <c r="F30" s="3"/>
    </row>
    <row r="31" spans="1:6">
      <c r="A31" s="163" t="s">
        <v>59</v>
      </c>
      <c r="B31" s="164" t="s">
        <v>60</v>
      </c>
      <c r="C31" s="456"/>
      <c r="D31" s="456"/>
      <c r="E31" s="3"/>
      <c r="F31" s="3"/>
    </row>
    <row r="32" spans="1:6" ht="24.75">
      <c r="A32" s="163" t="s">
        <v>61</v>
      </c>
      <c r="B32" s="164" t="s">
        <v>60</v>
      </c>
      <c r="C32" s="456"/>
      <c r="D32" s="456"/>
      <c r="E32" s="3"/>
      <c r="F32" s="3"/>
    </row>
    <row r="33" spans="1:6" ht="36.75">
      <c r="A33" s="165" t="s">
        <v>62</v>
      </c>
      <c r="B33" s="158" t="s">
        <v>8</v>
      </c>
      <c r="C33" s="456"/>
      <c r="D33" s="456"/>
      <c r="E33" s="3"/>
      <c r="F33" s="3"/>
    </row>
    <row r="34" spans="1:6">
      <c r="A34" s="163" t="s">
        <v>63</v>
      </c>
      <c r="B34" s="164" t="s">
        <v>60</v>
      </c>
      <c r="C34" s="456"/>
      <c r="D34" s="456"/>
      <c r="E34" s="3"/>
      <c r="F34" s="3"/>
    </row>
    <row r="35" spans="1:6" ht="36.75">
      <c r="A35" s="166" t="s">
        <v>20</v>
      </c>
      <c r="B35" s="158" t="s">
        <v>8</v>
      </c>
      <c r="C35" s="456"/>
      <c r="D35" s="456"/>
      <c r="E35" s="3"/>
      <c r="F35" s="3"/>
    </row>
    <row r="36" spans="1:6">
      <c r="A36" s="517" t="s">
        <v>43</v>
      </c>
      <c r="B36" s="517"/>
      <c r="C36" s="517"/>
      <c r="D36" s="517"/>
      <c r="E36" s="3"/>
      <c r="F36" s="3"/>
    </row>
    <row r="37" spans="1:6" ht="24.75">
      <c r="A37" s="163" t="s">
        <v>58</v>
      </c>
      <c r="B37" s="167" t="s">
        <v>18</v>
      </c>
      <c r="C37" s="518">
        <v>1</v>
      </c>
      <c r="D37" s="464">
        <f>C37*8*D8</f>
        <v>9260.7999999999993</v>
      </c>
      <c r="E37" s="3"/>
      <c r="F37" s="3"/>
    </row>
    <row r="38" spans="1:6">
      <c r="A38" s="163" t="s">
        <v>59</v>
      </c>
      <c r="B38" s="167" t="s">
        <v>60</v>
      </c>
      <c r="C38" s="519"/>
      <c r="D38" s="521"/>
      <c r="E38" s="3"/>
      <c r="F38" s="3"/>
    </row>
    <row r="39" spans="1:6" ht="24.75">
      <c r="A39" s="163" t="s">
        <v>87</v>
      </c>
      <c r="B39" s="167" t="s">
        <v>60</v>
      </c>
      <c r="C39" s="519"/>
      <c r="D39" s="521"/>
      <c r="E39" s="3"/>
      <c r="F39" s="3"/>
    </row>
    <row r="40" spans="1:6" ht="24.75">
      <c r="A40" s="163" t="s">
        <v>85</v>
      </c>
      <c r="B40" s="167" t="s">
        <v>18</v>
      </c>
      <c r="C40" s="519"/>
      <c r="D40" s="521"/>
      <c r="E40" s="3"/>
      <c r="F40" s="3"/>
    </row>
    <row r="41" spans="1:6" ht="24.75">
      <c r="A41" s="168" t="s">
        <v>86</v>
      </c>
      <c r="B41" s="167" t="s">
        <v>18</v>
      </c>
      <c r="C41" s="519"/>
      <c r="D41" s="521"/>
      <c r="E41" s="3"/>
      <c r="F41" s="3"/>
    </row>
    <row r="42" spans="1:6">
      <c r="A42" s="163" t="s">
        <v>63</v>
      </c>
      <c r="B42" s="167" t="s">
        <v>60</v>
      </c>
      <c r="C42" s="520"/>
      <c r="D42" s="522"/>
      <c r="E42" s="3"/>
      <c r="F42" s="3"/>
    </row>
    <row r="43" spans="1:6">
      <c r="A43" s="517" t="s">
        <v>21</v>
      </c>
      <c r="B43" s="517"/>
      <c r="C43" s="517"/>
      <c r="D43" s="517"/>
      <c r="E43" s="3"/>
      <c r="F43" s="3"/>
    </row>
    <row r="44" spans="1:6" ht="36.75">
      <c r="A44" s="165" t="s">
        <v>22</v>
      </c>
      <c r="B44" s="158" t="s">
        <v>8</v>
      </c>
      <c r="C44" s="464">
        <v>0.7</v>
      </c>
      <c r="D44" s="464">
        <f>C44*D8*8</f>
        <v>6482.5599999999995</v>
      </c>
      <c r="E44" s="3"/>
      <c r="F44" s="3"/>
    </row>
    <row r="45" spans="1:6" ht="36.75">
      <c r="A45" s="165" t="s">
        <v>23</v>
      </c>
      <c r="B45" s="158" t="s">
        <v>8</v>
      </c>
      <c r="C45" s="521"/>
      <c r="D45" s="521"/>
      <c r="E45" s="3"/>
      <c r="F45" s="3"/>
    </row>
    <row r="46" spans="1:6" ht="36.75">
      <c r="A46" s="168" t="s">
        <v>64</v>
      </c>
      <c r="B46" s="158" t="s">
        <v>8</v>
      </c>
      <c r="C46" s="522"/>
      <c r="D46" s="522"/>
      <c r="E46" s="3"/>
      <c r="F46" s="3"/>
    </row>
    <row r="47" spans="1:6">
      <c r="A47" s="517" t="s">
        <v>24</v>
      </c>
      <c r="B47" s="517"/>
      <c r="C47" s="517"/>
      <c r="D47" s="517"/>
      <c r="E47" s="3"/>
      <c r="F47" s="3"/>
    </row>
    <row r="48" spans="1:6" ht="24">
      <c r="A48" s="165" t="s">
        <v>65</v>
      </c>
      <c r="B48" s="167" t="s">
        <v>57</v>
      </c>
      <c r="C48" s="456">
        <v>3.82</v>
      </c>
      <c r="D48" s="458">
        <v>35376.269999999997</v>
      </c>
      <c r="E48" s="3"/>
      <c r="F48" s="3"/>
    </row>
    <row r="49" spans="1:6">
      <c r="A49" s="165" t="s">
        <v>66</v>
      </c>
      <c r="B49" s="167" t="s">
        <v>67</v>
      </c>
      <c r="C49" s="456"/>
      <c r="D49" s="458"/>
      <c r="E49" s="3"/>
      <c r="F49" s="3"/>
    </row>
    <row r="50" spans="1:6" ht="24">
      <c r="A50" s="165" t="s">
        <v>68</v>
      </c>
      <c r="B50" s="167" t="s">
        <v>67</v>
      </c>
      <c r="C50" s="456"/>
      <c r="D50" s="458"/>
      <c r="E50" s="3"/>
      <c r="F50" s="3"/>
    </row>
    <row r="51" spans="1:6" ht="24.75">
      <c r="A51" s="165" t="s">
        <v>25</v>
      </c>
      <c r="B51" s="167" t="s">
        <v>69</v>
      </c>
      <c r="C51" s="456"/>
      <c r="D51" s="458"/>
      <c r="E51" s="3"/>
      <c r="F51" s="3"/>
    </row>
    <row r="52" spans="1:6" ht="36.75">
      <c r="A52" s="163" t="s">
        <v>26</v>
      </c>
      <c r="B52" s="167" t="s">
        <v>69</v>
      </c>
      <c r="C52" s="456"/>
      <c r="D52" s="458"/>
      <c r="E52" s="3"/>
      <c r="F52" s="3"/>
    </row>
    <row r="53" spans="1:6">
      <c r="A53" s="157" t="s">
        <v>70</v>
      </c>
      <c r="B53" s="157"/>
      <c r="C53" s="456"/>
      <c r="D53" s="458"/>
      <c r="E53" s="3"/>
      <c r="F53" s="3"/>
    </row>
    <row r="54" spans="1:6" ht="24.75">
      <c r="A54" s="163" t="s">
        <v>71</v>
      </c>
      <c r="B54" s="167" t="s">
        <v>18</v>
      </c>
      <c r="C54" s="456"/>
      <c r="D54" s="458"/>
      <c r="E54" s="3"/>
      <c r="F54" s="3"/>
    </row>
    <row r="55" spans="1:6">
      <c r="A55" s="163" t="s">
        <v>72</v>
      </c>
      <c r="B55" s="167" t="s">
        <v>19</v>
      </c>
      <c r="C55" s="456"/>
      <c r="D55" s="458"/>
      <c r="E55" s="3"/>
      <c r="F55" s="3"/>
    </row>
    <row r="56" spans="1:6">
      <c r="A56" s="163" t="s">
        <v>73</v>
      </c>
      <c r="B56" s="164" t="s">
        <v>19</v>
      </c>
      <c r="C56" s="456"/>
      <c r="D56" s="458"/>
      <c r="E56" s="3"/>
      <c r="F56" s="3"/>
    </row>
    <row r="57" spans="1:6">
      <c r="A57" s="163" t="s">
        <v>74</v>
      </c>
      <c r="B57" s="164" t="s">
        <v>19</v>
      </c>
      <c r="C57" s="456"/>
      <c r="D57" s="458"/>
      <c r="E57" s="3"/>
      <c r="F57" s="3"/>
    </row>
    <row r="58" spans="1:6">
      <c r="A58" s="163" t="s">
        <v>75</v>
      </c>
      <c r="B58" s="164" t="s">
        <v>19</v>
      </c>
      <c r="C58" s="456"/>
      <c r="D58" s="458"/>
      <c r="E58" s="3"/>
      <c r="F58" s="3"/>
    </row>
    <row r="59" spans="1:6">
      <c r="A59" s="163" t="s">
        <v>27</v>
      </c>
      <c r="B59" s="164" t="s">
        <v>19</v>
      </c>
      <c r="C59" s="456"/>
      <c r="D59" s="458"/>
      <c r="E59" s="3"/>
      <c r="F59" s="3"/>
    </row>
    <row r="60" spans="1:6" ht="24.75">
      <c r="A60" s="168" t="s">
        <v>28</v>
      </c>
      <c r="B60" s="167" t="s">
        <v>18</v>
      </c>
      <c r="C60" s="456"/>
      <c r="D60" s="458"/>
      <c r="E60" s="3"/>
      <c r="F60" s="3"/>
    </row>
    <row r="61" spans="1:6">
      <c r="A61" s="517" t="s">
        <v>29</v>
      </c>
      <c r="B61" s="517"/>
      <c r="C61" s="517"/>
      <c r="D61" s="517"/>
      <c r="E61" s="3"/>
      <c r="F61" s="3"/>
    </row>
    <row r="62" spans="1:6">
      <c r="A62" s="163" t="s">
        <v>30</v>
      </c>
      <c r="B62" s="167" t="s">
        <v>76</v>
      </c>
      <c r="C62" s="458">
        <v>1.75</v>
      </c>
      <c r="D62" s="456">
        <f>C62*8*D8</f>
        <v>16206.399999999998</v>
      </c>
      <c r="E62" s="3"/>
      <c r="F62" s="3"/>
    </row>
    <row r="63" spans="1:6" ht="24.75">
      <c r="A63" s="163" t="s">
        <v>77</v>
      </c>
      <c r="B63" s="167" t="s">
        <v>76</v>
      </c>
      <c r="C63" s="458"/>
      <c r="D63" s="456"/>
      <c r="E63" s="3"/>
      <c r="F63" s="3"/>
    </row>
    <row r="64" spans="1:6" ht="24.75">
      <c r="A64" s="163" t="s">
        <v>31</v>
      </c>
      <c r="B64" s="167" t="s">
        <v>67</v>
      </c>
      <c r="C64" s="458"/>
      <c r="D64" s="456"/>
      <c r="E64" s="3"/>
      <c r="F64" s="3"/>
    </row>
    <row r="65" spans="1:6">
      <c r="A65" s="163" t="s">
        <v>78</v>
      </c>
      <c r="B65" s="167" t="s">
        <v>76</v>
      </c>
      <c r="C65" s="458"/>
      <c r="D65" s="456"/>
      <c r="E65" s="3"/>
      <c r="F65" s="3"/>
    </row>
    <row r="66" spans="1:6" ht="24.75">
      <c r="A66" s="168" t="s">
        <v>32</v>
      </c>
      <c r="B66" s="167" t="s">
        <v>18</v>
      </c>
      <c r="C66" s="458"/>
      <c r="D66" s="456"/>
      <c r="E66" s="3"/>
      <c r="F66" s="3"/>
    </row>
    <row r="67" spans="1:6">
      <c r="A67" s="168" t="s">
        <v>33</v>
      </c>
      <c r="B67" s="164" t="s">
        <v>67</v>
      </c>
      <c r="C67" s="458"/>
      <c r="D67" s="456"/>
      <c r="E67" s="3"/>
      <c r="F67" s="3"/>
    </row>
    <row r="68" spans="1:6">
      <c r="A68" s="514" t="s">
        <v>34</v>
      </c>
      <c r="B68" s="515"/>
      <c r="C68" s="515"/>
      <c r="D68" s="516"/>
      <c r="E68" s="3"/>
      <c r="F68" s="3"/>
    </row>
    <row r="69" spans="1:6" ht="48">
      <c r="A69" s="170" t="s">
        <v>80</v>
      </c>
      <c r="B69" s="171" t="s">
        <v>79</v>
      </c>
      <c r="C69" s="172">
        <v>2.41</v>
      </c>
      <c r="D69" s="172">
        <f>C69*8*D8</f>
        <v>22318.527999999998</v>
      </c>
      <c r="E69" s="3"/>
      <c r="F69" s="3"/>
    </row>
    <row r="70" spans="1:6">
      <c r="A70" s="160" t="s">
        <v>35</v>
      </c>
      <c r="B70" s="160"/>
      <c r="C70" s="464">
        <v>2.14</v>
      </c>
      <c r="D70" s="464">
        <v>19818.080000000002</v>
      </c>
      <c r="E70" s="513"/>
      <c r="F70" s="3"/>
    </row>
    <row r="71" spans="1:6">
      <c r="A71" s="157" t="s">
        <v>83</v>
      </c>
      <c r="B71" s="160" t="s">
        <v>84</v>
      </c>
      <c r="C71" s="521"/>
      <c r="D71" s="521"/>
      <c r="E71" s="513"/>
      <c r="F71" s="3"/>
    </row>
    <row r="72" spans="1:6">
      <c r="A72" s="157" t="s">
        <v>82</v>
      </c>
      <c r="B72" s="160" t="s">
        <v>84</v>
      </c>
      <c r="C72" s="522"/>
      <c r="D72" s="522"/>
      <c r="E72" s="513"/>
      <c r="F72" s="3"/>
    </row>
    <row r="73" spans="1:6">
      <c r="A73" s="157" t="s">
        <v>81</v>
      </c>
      <c r="B73" s="160" t="s">
        <v>84</v>
      </c>
      <c r="C73" s="160"/>
      <c r="D73" s="172"/>
      <c r="E73" s="3"/>
      <c r="F73" s="3"/>
    </row>
    <row r="74" spans="1:6" ht="60">
      <c r="A74" s="8" t="s">
        <v>170</v>
      </c>
      <c r="B74" s="167" t="s">
        <v>18</v>
      </c>
      <c r="C74" s="172">
        <v>4.3499999999999996</v>
      </c>
      <c r="D74" s="172">
        <v>40285.040000000001</v>
      </c>
      <c r="E74" s="105"/>
      <c r="F74" s="105"/>
    </row>
    <row r="75" spans="1:6">
      <c r="A75" s="8" t="s">
        <v>36</v>
      </c>
      <c r="B75" s="25"/>
      <c r="C75" s="89">
        <f>SUM(C74,C70,C69,C62,C48,C44,C37,C30,C26,C19,C16,C14,C13)</f>
        <v>21.62</v>
      </c>
      <c r="D75" s="89">
        <f>SUM(D13,D14,D19,D26,D30,D37,D44,D48,D62,D69,D70,D74,D16)</f>
        <v>200219.03799999997</v>
      </c>
      <c r="E75" s="3"/>
      <c r="F75" s="106"/>
    </row>
  </sheetData>
  <mergeCells count="30">
    <mergeCell ref="A68:D68"/>
    <mergeCell ref="C70:C72"/>
    <mergeCell ref="D70:D72"/>
    <mergeCell ref="E70:E72"/>
    <mergeCell ref="A47:D47"/>
    <mergeCell ref="C48:C60"/>
    <mergeCell ref="D48:D60"/>
    <mergeCell ref="A61:D61"/>
    <mergeCell ref="C62:C67"/>
    <mergeCell ref="D62:D67"/>
    <mergeCell ref="A36:D36"/>
    <mergeCell ref="C37:C42"/>
    <mergeCell ref="D37:D42"/>
    <mergeCell ref="A43:D43"/>
    <mergeCell ref="C44:C46"/>
    <mergeCell ref="D44:D46"/>
    <mergeCell ref="C30:C35"/>
    <mergeCell ref="D30:D35"/>
    <mergeCell ref="A1:F1"/>
    <mergeCell ref="A2:E2"/>
    <mergeCell ref="A3:D3"/>
    <mergeCell ref="A12:D12"/>
    <mergeCell ref="A17:D17"/>
    <mergeCell ref="C19:C24"/>
    <mergeCell ref="D19:D24"/>
    <mergeCell ref="A25:D25"/>
    <mergeCell ref="C26:C27"/>
    <mergeCell ref="D26:D27"/>
    <mergeCell ref="A28:D28"/>
    <mergeCell ref="A29:D2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75"/>
  <sheetViews>
    <sheetView topLeftCell="A28" workbookViewId="0">
      <selection activeCell="D75" sqref="D75"/>
    </sheetView>
  </sheetViews>
  <sheetFormatPr defaultRowHeight="15"/>
  <cols>
    <col min="1" max="1" width="51.85546875" customWidth="1"/>
  </cols>
  <sheetData>
    <row r="1" spans="1:6">
      <c r="A1" s="507" t="s">
        <v>123</v>
      </c>
      <c r="B1" s="507"/>
      <c r="C1" s="507"/>
      <c r="D1" s="507"/>
      <c r="E1" s="507"/>
      <c r="F1" s="507"/>
    </row>
    <row r="2" spans="1:6">
      <c r="A2" s="505" t="s">
        <v>160</v>
      </c>
      <c r="B2" s="506"/>
      <c r="C2" s="506"/>
      <c r="D2" s="506"/>
      <c r="E2" s="506"/>
      <c r="F2" s="3"/>
    </row>
    <row r="3" spans="1:6">
      <c r="A3" s="505" t="s">
        <v>128</v>
      </c>
      <c r="B3" s="506"/>
      <c r="C3" s="506"/>
      <c r="D3" s="506"/>
      <c r="E3" s="3"/>
      <c r="F3" s="3">
        <v>8</v>
      </c>
    </row>
    <row r="4" spans="1:6">
      <c r="A4" s="3"/>
      <c r="B4" s="3"/>
      <c r="C4" s="102" t="s">
        <v>37</v>
      </c>
      <c r="D4" s="3">
        <v>1994</v>
      </c>
      <c r="E4" s="3"/>
      <c r="F4" s="3"/>
    </row>
    <row r="5" spans="1:6">
      <c r="A5" s="3"/>
      <c r="B5" s="3"/>
      <c r="C5" s="102" t="s">
        <v>38</v>
      </c>
      <c r="D5" s="3">
        <v>3</v>
      </c>
      <c r="E5" s="3"/>
      <c r="F5" s="3"/>
    </row>
    <row r="6" spans="1:6">
      <c r="A6" s="3"/>
      <c r="B6" s="3"/>
      <c r="C6" s="102" t="s">
        <v>39</v>
      </c>
      <c r="D6" s="3">
        <v>1</v>
      </c>
      <c r="E6" s="3"/>
      <c r="F6" s="3"/>
    </row>
    <row r="7" spans="1:6">
      <c r="A7" s="3"/>
      <c r="B7" s="3"/>
      <c r="C7" s="102" t="s">
        <v>40</v>
      </c>
      <c r="D7" s="3">
        <v>21</v>
      </c>
      <c r="E7" s="3"/>
      <c r="F7" s="3"/>
    </row>
    <row r="8" spans="1:6">
      <c r="A8" s="3"/>
      <c r="B8" s="3"/>
      <c r="C8" s="102" t="s">
        <v>44</v>
      </c>
      <c r="D8" s="3">
        <v>1151.5999999999999</v>
      </c>
      <c r="E8" s="3"/>
      <c r="F8" s="3"/>
    </row>
    <row r="9" spans="1:6">
      <c r="A9" s="3"/>
      <c r="B9" s="3"/>
      <c r="C9" s="102" t="s">
        <v>41</v>
      </c>
      <c r="D9" s="3">
        <v>162.4</v>
      </c>
      <c r="E9" s="3"/>
      <c r="F9" s="3"/>
    </row>
    <row r="10" spans="1:6">
      <c r="A10" s="3"/>
      <c r="B10" s="3"/>
      <c r="C10" s="102" t="s">
        <v>45</v>
      </c>
      <c r="D10" s="3">
        <v>482.6</v>
      </c>
      <c r="E10" s="3"/>
      <c r="F10" s="3"/>
    </row>
    <row r="11" spans="1:6" ht="48.75">
      <c r="A11" s="134" t="s">
        <v>1</v>
      </c>
      <c r="B11" s="134" t="s">
        <v>2</v>
      </c>
      <c r="C11" s="134" t="s">
        <v>3</v>
      </c>
      <c r="D11" s="134" t="s">
        <v>4</v>
      </c>
      <c r="E11" s="3"/>
      <c r="F11" s="3"/>
    </row>
    <row r="12" spans="1:6">
      <c r="A12" s="498" t="s">
        <v>5</v>
      </c>
      <c r="B12" s="499"/>
      <c r="C12" s="499"/>
      <c r="D12" s="500"/>
      <c r="E12" s="3"/>
      <c r="F12" s="3"/>
    </row>
    <row r="13" spans="1:6" ht="168">
      <c r="A13" s="8" t="s">
        <v>6</v>
      </c>
      <c r="B13" s="127" t="s">
        <v>7</v>
      </c>
      <c r="C13" s="127">
        <v>0.14000000000000001</v>
      </c>
      <c r="D13" s="128">
        <f>C13*D8*8</f>
        <v>1289.7919999999999</v>
      </c>
      <c r="E13" s="3"/>
      <c r="F13" s="3"/>
    </row>
    <row r="14" spans="1:6" ht="144">
      <c r="A14" s="8" t="s">
        <v>52</v>
      </c>
      <c r="B14" s="127" t="s">
        <v>8</v>
      </c>
      <c r="C14" s="86">
        <v>1.97</v>
      </c>
      <c r="D14" s="128">
        <f>C14*D8*8</f>
        <v>18149.215999999997</v>
      </c>
      <c r="E14" s="3"/>
      <c r="F14" s="3"/>
    </row>
    <row r="15" spans="1:6">
      <c r="A15" s="8" t="s">
        <v>9</v>
      </c>
      <c r="B15" s="134"/>
      <c r="C15" s="100"/>
      <c r="D15" s="103"/>
      <c r="E15" s="3"/>
      <c r="F15" s="3"/>
    </row>
    <row r="16" spans="1:6">
      <c r="A16" s="157" t="s">
        <v>159</v>
      </c>
      <c r="B16" s="158" t="s">
        <v>136</v>
      </c>
      <c r="C16" s="99">
        <v>0.38</v>
      </c>
      <c r="D16" s="99">
        <f>C16*8*D8</f>
        <v>3500.8639999999996</v>
      </c>
      <c r="E16" s="3"/>
      <c r="F16" s="3"/>
    </row>
    <row r="17" spans="1:6">
      <c r="A17" s="514" t="s">
        <v>10</v>
      </c>
      <c r="B17" s="515"/>
      <c r="C17" s="515"/>
      <c r="D17" s="516"/>
      <c r="E17" s="3"/>
      <c r="F17" s="3"/>
    </row>
    <row r="18" spans="1:6">
      <c r="A18" s="157" t="s">
        <v>48</v>
      </c>
      <c r="B18" s="157"/>
      <c r="C18" s="157"/>
      <c r="D18" s="157"/>
      <c r="E18" s="3"/>
      <c r="F18" s="3"/>
    </row>
    <row r="19" spans="1:6" ht="24.75">
      <c r="A19" s="159" t="s">
        <v>11</v>
      </c>
      <c r="B19" s="158" t="s">
        <v>46</v>
      </c>
      <c r="C19" s="456">
        <v>2.16</v>
      </c>
      <c r="D19" s="456">
        <f>C19*8*D8</f>
        <v>19899.648000000001</v>
      </c>
      <c r="E19" s="3"/>
      <c r="F19" s="3"/>
    </row>
    <row r="20" spans="1:6" ht="24.75">
      <c r="A20" s="159" t="s">
        <v>12</v>
      </c>
      <c r="B20" s="158" t="s">
        <v>46</v>
      </c>
      <c r="C20" s="456"/>
      <c r="D20" s="456"/>
      <c r="E20" s="3"/>
      <c r="F20" s="3"/>
    </row>
    <row r="21" spans="1:6" ht="24.75">
      <c r="A21" s="159" t="s">
        <v>13</v>
      </c>
      <c r="B21" s="158" t="s">
        <v>46</v>
      </c>
      <c r="C21" s="456"/>
      <c r="D21" s="456"/>
      <c r="E21" s="3"/>
      <c r="F21" s="3"/>
    </row>
    <row r="22" spans="1:6" ht="24.75">
      <c r="A22" s="157" t="s">
        <v>51</v>
      </c>
      <c r="B22" s="158" t="s">
        <v>47</v>
      </c>
      <c r="C22" s="456"/>
      <c r="D22" s="456"/>
      <c r="E22" s="3"/>
      <c r="F22" s="3"/>
    </row>
    <row r="23" spans="1:6">
      <c r="A23" s="157" t="s">
        <v>49</v>
      </c>
      <c r="B23" s="158"/>
      <c r="C23" s="456"/>
      <c r="D23" s="456"/>
      <c r="E23" s="3"/>
      <c r="F23" s="3"/>
    </row>
    <row r="24" spans="1:6" ht="36.75">
      <c r="A24" s="157" t="s">
        <v>50</v>
      </c>
      <c r="B24" s="158" t="s">
        <v>54</v>
      </c>
      <c r="C24" s="456"/>
      <c r="D24" s="456"/>
      <c r="E24" s="3"/>
      <c r="F24" s="3"/>
    </row>
    <row r="25" spans="1:6">
      <c r="A25" s="514" t="s">
        <v>55</v>
      </c>
      <c r="B25" s="515"/>
      <c r="C25" s="515"/>
      <c r="D25" s="516"/>
      <c r="E25" s="3"/>
      <c r="F25" s="3"/>
    </row>
    <row r="26" spans="1:6" ht="24">
      <c r="A26" s="159" t="s">
        <v>14</v>
      </c>
      <c r="B26" s="160" t="s">
        <v>56</v>
      </c>
      <c r="C26" s="456"/>
      <c r="D26" s="456"/>
      <c r="E26" s="3"/>
      <c r="F26" s="3"/>
    </row>
    <row r="27" spans="1:6" ht="24">
      <c r="A27" s="157" t="s">
        <v>15</v>
      </c>
      <c r="B27" s="160" t="s">
        <v>57</v>
      </c>
      <c r="C27" s="456"/>
      <c r="D27" s="456"/>
      <c r="E27" s="3"/>
      <c r="F27" s="3"/>
    </row>
    <row r="28" spans="1:6">
      <c r="A28" s="514" t="s">
        <v>16</v>
      </c>
      <c r="B28" s="515"/>
      <c r="C28" s="515"/>
      <c r="D28" s="516"/>
      <c r="E28" s="3"/>
      <c r="F28" s="3"/>
    </row>
    <row r="29" spans="1:6">
      <c r="A29" s="517" t="s">
        <v>17</v>
      </c>
      <c r="B29" s="517"/>
      <c r="C29" s="517"/>
      <c r="D29" s="517"/>
      <c r="E29" s="3"/>
      <c r="F29" s="3"/>
    </row>
    <row r="30" spans="1:6" ht="36.75">
      <c r="A30" s="162" t="s">
        <v>58</v>
      </c>
      <c r="B30" s="158" t="s">
        <v>8</v>
      </c>
      <c r="C30" s="456">
        <v>0.61</v>
      </c>
      <c r="D30" s="456">
        <f>C30*8*D8</f>
        <v>5619.8079999999991</v>
      </c>
      <c r="E30" s="3"/>
      <c r="F30" s="3"/>
    </row>
    <row r="31" spans="1:6">
      <c r="A31" s="163" t="s">
        <v>59</v>
      </c>
      <c r="B31" s="164" t="s">
        <v>60</v>
      </c>
      <c r="C31" s="456"/>
      <c r="D31" s="456"/>
      <c r="E31" s="3"/>
      <c r="F31" s="3"/>
    </row>
    <row r="32" spans="1:6" ht="24.75">
      <c r="A32" s="163" t="s">
        <v>61</v>
      </c>
      <c r="B32" s="164" t="s">
        <v>60</v>
      </c>
      <c r="C32" s="456"/>
      <c r="D32" s="456"/>
      <c r="E32" s="3"/>
      <c r="F32" s="3"/>
    </row>
    <row r="33" spans="1:6" ht="36.75">
      <c r="A33" s="165" t="s">
        <v>62</v>
      </c>
      <c r="B33" s="158" t="s">
        <v>8</v>
      </c>
      <c r="C33" s="456"/>
      <c r="D33" s="456"/>
      <c r="E33" s="3"/>
      <c r="F33" s="3"/>
    </row>
    <row r="34" spans="1:6">
      <c r="A34" s="163" t="s">
        <v>63</v>
      </c>
      <c r="B34" s="164" t="s">
        <v>60</v>
      </c>
      <c r="C34" s="456"/>
      <c r="D34" s="456"/>
      <c r="E34" s="3"/>
      <c r="F34" s="3"/>
    </row>
    <row r="35" spans="1:6" ht="36.75">
      <c r="A35" s="166" t="s">
        <v>20</v>
      </c>
      <c r="B35" s="158" t="s">
        <v>8</v>
      </c>
      <c r="C35" s="456"/>
      <c r="D35" s="456"/>
      <c r="E35" s="3"/>
      <c r="F35" s="3"/>
    </row>
    <row r="36" spans="1:6">
      <c r="A36" s="517" t="s">
        <v>43</v>
      </c>
      <c r="B36" s="517"/>
      <c r="C36" s="517"/>
      <c r="D36" s="517"/>
      <c r="E36" s="3"/>
      <c r="F36" s="3"/>
    </row>
    <row r="37" spans="1:6" ht="36.75">
      <c r="A37" s="163" t="s">
        <v>58</v>
      </c>
      <c r="B37" s="167" t="s">
        <v>18</v>
      </c>
      <c r="C37" s="518">
        <v>1</v>
      </c>
      <c r="D37" s="464">
        <f>C37*8*D8</f>
        <v>9212.7999999999993</v>
      </c>
      <c r="E37" s="3"/>
      <c r="F37" s="3"/>
    </row>
    <row r="38" spans="1:6">
      <c r="A38" s="163" t="s">
        <v>59</v>
      </c>
      <c r="B38" s="167" t="s">
        <v>60</v>
      </c>
      <c r="C38" s="519"/>
      <c r="D38" s="521"/>
      <c r="E38" s="3"/>
      <c r="F38" s="3"/>
    </row>
    <row r="39" spans="1:6" ht="24.75">
      <c r="A39" s="163" t="s">
        <v>87</v>
      </c>
      <c r="B39" s="167" t="s">
        <v>60</v>
      </c>
      <c r="C39" s="519"/>
      <c r="D39" s="521"/>
      <c r="E39" s="3"/>
      <c r="F39" s="3"/>
    </row>
    <row r="40" spans="1:6" ht="36.75">
      <c r="A40" s="163" t="s">
        <v>85</v>
      </c>
      <c r="B40" s="167" t="s">
        <v>18</v>
      </c>
      <c r="C40" s="519"/>
      <c r="D40" s="521"/>
      <c r="E40" s="3"/>
      <c r="F40" s="3"/>
    </row>
    <row r="41" spans="1:6" ht="36.75">
      <c r="A41" s="168" t="s">
        <v>86</v>
      </c>
      <c r="B41" s="167" t="s">
        <v>18</v>
      </c>
      <c r="C41" s="519"/>
      <c r="D41" s="521"/>
      <c r="E41" s="3"/>
      <c r="F41" s="3"/>
    </row>
    <row r="42" spans="1:6">
      <c r="A42" s="163" t="s">
        <v>63</v>
      </c>
      <c r="B42" s="167" t="s">
        <v>60</v>
      </c>
      <c r="C42" s="520"/>
      <c r="D42" s="522"/>
      <c r="E42" s="3"/>
      <c r="F42" s="3"/>
    </row>
    <row r="43" spans="1:6">
      <c r="A43" s="517" t="s">
        <v>21</v>
      </c>
      <c r="B43" s="517"/>
      <c r="C43" s="517"/>
      <c r="D43" s="517"/>
      <c r="E43" s="3"/>
      <c r="F43" s="3"/>
    </row>
    <row r="44" spans="1:6" ht="36.75">
      <c r="A44" s="165" t="s">
        <v>22</v>
      </c>
      <c r="B44" s="158" t="s">
        <v>8</v>
      </c>
      <c r="C44" s="464">
        <v>0.7</v>
      </c>
      <c r="D44" s="464">
        <f>C44*D8*8</f>
        <v>6448.9599999999991</v>
      </c>
      <c r="E44" s="3"/>
      <c r="F44" s="3"/>
    </row>
    <row r="45" spans="1:6" ht="36.75">
      <c r="A45" s="165" t="s">
        <v>23</v>
      </c>
      <c r="B45" s="158" t="s">
        <v>8</v>
      </c>
      <c r="C45" s="521"/>
      <c r="D45" s="521"/>
      <c r="E45" s="3"/>
      <c r="F45" s="3"/>
    </row>
    <row r="46" spans="1:6" ht="36.75">
      <c r="A46" s="168" t="s">
        <v>64</v>
      </c>
      <c r="B46" s="158" t="s">
        <v>8</v>
      </c>
      <c r="C46" s="522"/>
      <c r="D46" s="522"/>
      <c r="E46" s="3"/>
      <c r="F46" s="3"/>
    </row>
    <row r="47" spans="1:6">
      <c r="A47" s="517" t="s">
        <v>24</v>
      </c>
      <c r="B47" s="517"/>
      <c r="C47" s="517"/>
      <c r="D47" s="517"/>
      <c r="E47" s="3"/>
      <c r="F47" s="3"/>
    </row>
    <row r="48" spans="1:6" ht="24.75">
      <c r="A48" s="165" t="s">
        <v>65</v>
      </c>
      <c r="B48" s="167" t="s">
        <v>57</v>
      </c>
      <c r="C48" s="456">
        <v>3.82</v>
      </c>
      <c r="D48" s="458">
        <v>24899.82</v>
      </c>
      <c r="E48" s="3"/>
      <c r="F48" s="3"/>
    </row>
    <row r="49" spans="1:6">
      <c r="A49" s="165" t="s">
        <v>66</v>
      </c>
      <c r="B49" s="167" t="s">
        <v>67</v>
      </c>
      <c r="C49" s="456"/>
      <c r="D49" s="458"/>
      <c r="E49" s="3"/>
      <c r="F49" s="3"/>
    </row>
    <row r="50" spans="1:6" ht="24">
      <c r="A50" s="165" t="s">
        <v>68</v>
      </c>
      <c r="B50" s="167" t="s">
        <v>67</v>
      </c>
      <c r="C50" s="456"/>
      <c r="D50" s="458"/>
      <c r="E50" s="3"/>
      <c r="F50" s="3"/>
    </row>
    <row r="51" spans="1:6" ht="36.75">
      <c r="A51" s="165" t="s">
        <v>25</v>
      </c>
      <c r="B51" s="167" t="s">
        <v>69</v>
      </c>
      <c r="C51" s="456"/>
      <c r="D51" s="458"/>
      <c r="E51" s="3"/>
      <c r="F51" s="3"/>
    </row>
    <row r="52" spans="1:6" ht="48.75">
      <c r="A52" s="163" t="s">
        <v>26</v>
      </c>
      <c r="B52" s="167" t="s">
        <v>69</v>
      </c>
      <c r="C52" s="456"/>
      <c r="D52" s="458"/>
      <c r="E52" s="3"/>
      <c r="F52" s="3"/>
    </row>
    <row r="53" spans="1:6">
      <c r="A53" s="157" t="s">
        <v>70</v>
      </c>
      <c r="B53" s="157"/>
      <c r="C53" s="456"/>
      <c r="D53" s="458"/>
      <c r="E53" s="3"/>
      <c r="F53" s="3"/>
    </row>
    <row r="54" spans="1:6" ht="36.75">
      <c r="A54" s="163" t="s">
        <v>71</v>
      </c>
      <c r="B54" s="167" t="s">
        <v>18</v>
      </c>
      <c r="C54" s="456"/>
      <c r="D54" s="458"/>
      <c r="E54" s="3"/>
      <c r="F54" s="3"/>
    </row>
    <row r="55" spans="1:6">
      <c r="A55" s="163" t="s">
        <v>72</v>
      </c>
      <c r="B55" s="167" t="s">
        <v>19</v>
      </c>
      <c r="C55" s="456"/>
      <c r="D55" s="458"/>
      <c r="E55" s="3"/>
      <c r="F55" s="3"/>
    </row>
    <row r="56" spans="1:6">
      <c r="A56" s="163" t="s">
        <v>73</v>
      </c>
      <c r="B56" s="164" t="s">
        <v>19</v>
      </c>
      <c r="C56" s="456"/>
      <c r="D56" s="458"/>
      <c r="E56" s="3"/>
      <c r="F56" s="3"/>
    </row>
    <row r="57" spans="1:6">
      <c r="A57" s="163" t="s">
        <v>74</v>
      </c>
      <c r="B57" s="164" t="s">
        <v>19</v>
      </c>
      <c r="C57" s="456"/>
      <c r="D57" s="458"/>
      <c r="E57" s="3"/>
      <c r="F57" s="3"/>
    </row>
    <row r="58" spans="1:6">
      <c r="A58" s="163" t="s">
        <v>75</v>
      </c>
      <c r="B58" s="164" t="s">
        <v>19</v>
      </c>
      <c r="C58" s="456"/>
      <c r="D58" s="458"/>
      <c r="E58" s="3"/>
      <c r="F58" s="3"/>
    </row>
    <row r="59" spans="1:6">
      <c r="A59" s="163" t="s">
        <v>27</v>
      </c>
      <c r="B59" s="164" t="s">
        <v>19</v>
      </c>
      <c r="C59" s="456"/>
      <c r="D59" s="458"/>
      <c r="E59" s="3"/>
      <c r="F59" s="3"/>
    </row>
    <row r="60" spans="1:6" ht="36.75">
      <c r="A60" s="168" t="s">
        <v>28</v>
      </c>
      <c r="B60" s="167" t="s">
        <v>18</v>
      </c>
      <c r="C60" s="456"/>
      <c r="D60" s="458"/>
      <c r="E60" s="3"/>
      <c r="F60" s="3"/>
    </row>
    <row r="61" spans="1:6">
      <c r="A61" s="517" t="s">
        <v>29</v>
      </c>
      <c r="B61" s="517"/>
      <c r="C61" s="517"/>
      <c r="D61" s="517"/>
      <c r="E61" s="3"/>
      <c r="F61" s="3"/>
    </row>
    <row r="62" spans="1:6" ht="24.75">
      <c r="A62" s="163" t="s">
        <v>30</v>
      </c>
      <c r="B62" s="167" t="s">
        <v>76</v>
      </c>
      <c r="C62" s="458">
        <v>1.75</v>
      </c>
      <c r="D62" s="456">
        <f>C62*8*D8</f>
        <v>16122.399999999998</v>
      </c>
      <c r="E62" s="3"/>
      <c r="F62" s="3"/>
    </row>
    <row r="63" spans="1:6" ht="24.75">
      <c r="A63" s="163" t="s">
        <v>77</v>
      </c>
      <c r="B63" s="167" t="s">
        <v>76</v>
      </c>
      <c r="C63" s="458"/>
      <c r="D63" s="456"/>
      <c r="E63" s="3"/>
      <c r="F63" s="3"/>
    </row>
    <row r="64" spans="1:6" ht="24.75">
      <c r="A64" s="163" t="s">
        <v>31</v>
      </c>
      <c r="B64" s="167" t="s">
        <v>67</v>
      </c>
      <c r="C64" s="458"/>
      <c r="D64" s="456"/>
      <c r="E64" s="3"/>
      <c r="F64" s="3"/>
    </row>
    <row r="65" spans="1:6" ht="24.75">
      <c r="A65" s="163" t="s">
        <v>78</v>
      </c>
      <c r="B65" s="167" t="s">
        <v>76</v>
      </c>
      <c r="C65" s="458"/>
      <c r="D65" s="456"/>
      <c r="E65" s="3"/>
      <c r="F65" s="3"/>
    </row>
    <row r="66" spans="1:6" ht="36.75">
      <c r="A66" s="168" t="s">
        <v>32</v>
      </c>
      <c r="B66" s="167" t="s">
        <v>18</v>
      </c>
      <c r="C66" s="458"/>
      <c r="D66" s="456"/>
      <c r="E66" s="3"/>
      <c r="F66" s="3"/>
    </row>
    <row r="67" spans="1:6">
      <c r="A67" s="168" t="s">
        <v>33</v>
      </c>
      <c r="B67" s="164" t="s">
        <v>67</v>
      </c>
      <c r="C67" s="458"/>
      <c r="D67" s="456"/>
      <c r="E67" s="3"/>
      <c r="F67" s="3"/>
    </row>
    <row r="68" spans="1:6">
      <c r="A68" s="514" t="s">
        <v>34</v>
      </c>
      <c r="B68" s="515"/>
      <c r="C68" s="515"/>
      <c r="D68" s="516"/>
      <c r="E68" s="3"/>
      <c r="F68" s="3"/>
    </row>
    <row r="69" spans="1:6" ht="48">
      <c r="A69" s="170" t="s">
        <v>80</v>
      </c>
      <c r="B69" s="171" t="s">
        <v>79</v>
      </c>
      <c r="C69" s="172">
        <v>2.41</v>
      </c>
      <c r="D69" s="172">
        <f>C69*8*D8</f>
        <v>22202.847999999998</v>
      </c>
      <c r="E69" s="3"/>
      <c r="F69" s="3"/>
    </row>
    <row r="70" spans="1:6">
      <c r="A70" s="160" t="s">
        <v>35</v>
      </c>
      <c r="B70" s="160"/>
      <c r="C70" s="464">
        <v>2.14</v>
      </c>
      <c r="D70" s="464">
        <v>18011.919999999998</v>
      </c>
      <c r="E70" s="513"/>
      <c r="F70" s="3"/>
    </row>
    <row r="71" spans="1:6">
      <c r="A71" s="157" t="s">
        <v>83</v>
      </c>
      <c r="B71" s="160" t="s">
        <v>84</v>
      </c>
      <c r="C71" s="521"/>
      <c r="D71" s="521"/>
      <c r="E71" s="513"/>
      <c r="F71" s="3"/>
    </row>
    <row r="72" spans="1:6">
      <c r="A72" s="157" t="s">
        <v>82</v>
      </c>
      <c r="B72" s="160" t="s">
        <v>84</v>
      </c>
      <c r="C72" s="522"/>
      <c r="D72" s="522"/>
      <c r="E72" s="513"/>
      <c r="F72" s="3"/>
    </row>
    <row r="73" spans="1:6">
      <c r="A73" s="157" t="s">
        <v>81</v>
      </c>
      <c r="B73" s="160" t="s">
        <v>84</v>
      </c>
      <c r="C73" s="160"/>
      <c r="D73" s="172"/>
      <c r="E73" s="3"/>
      <c r="F73" s="3"/>
    </row>
    <row r="74" spans="1:6" ht="60">
      <c r="A74" s="8" t="s">
        <v>170</v>
      </c>
      <c r="B74" s="167" t="s">
        <v>18</v>
      </c>
      <c r="C74" s="172">
        <v>4.3499999999999996</v>
      </c>
      <c r="D74" s="172">
        <v>36613.440000000002</v>
      </c>
      <c r="E74" s="105"/>
      <c r="F74" s="105"/>
    </row>
    <row r="75" spans="1:6">
      <c r="A75" s="8" t="s">
        <v>36</v>
      </c>
      <c r="B75" s="25"/>
      <c r="C75" s="89">
        <f>SUM(C74,C70,C69,C62,C48,C44,C37,C30,C26,C19,C16,C14,C13)</f>
        <v>21.43</v>
      </c>
      <c r="D75" s="89">
        <f>SUM(D13,D14,D19,D26,D30,D37,D44,D48,D62,D69,D70,D74,D16)</f>
        <v>181971.516</v>
      </c>
      <c r="E75" s="3"/>
      <c r="F75" s="106"/>
    </row>
  </sheetData>
  <mergeCells count="30">
    <mergeCell ref="A68:D68"/>
    <mergeCell ref="C70:C72"/>
    <mergeCell ref="D70:D72"/>
    <mergeCell ref="E70:E72"/>
    <mergeCell ref="A47:D47"/>
    <mergeCell ref="C48:C60"/>
    <mergeCell ref="D48:D60"/>
    <mergeCell ref="A61:D61"/>
    <mergeCell ref="C62:C67"/>
    <mergeCell ref="D62:D67"/>
    <mergeCell ref="A36:D36"/>
    <mergeCell ref="C37:C42"/>
    <mergeCell ref="D37:D42"/>
    <mergeCell ref="A43:D43"/>
    <mergeCell ref="C44:C46"/>
    <mergeCell ref="D44:D46"/>
    <mergeCell ref="C30:C35"/>
    <mergeCell ref="D30:D35"/>
    <mergeCell ref="A1:F1"/>
    <mergeCell ref="A2:E2"/>
    <mergeCell ref="A3:D3"/>
    <mergeCell ref="A12:D12"/>
    <mergeCell ref="A17:D17"/>
    <mergeCell ref="C19:C24"/>
    <mergeCell ref="D19:D24"/>
    <mergeCell ref="A25:D25"/>
    <mergeCell ref="C26:C27"/>
    <mergeCell ref="D26:D27"/>
    <mergeCell ref="A28:D28"/>
    <mergeCell ref="A29:D2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77"/>
  <sheetViews>
    <sheetView workbookViewId="0">
      <selection activeCell="G16" sqref="G15:G16"/>
    </sheetView>
  </sheetViews>
  <sheetFormatPr defaultRowHeight="15"/>
  <cols>
    <col min="1" max="1" width="55.140625" customWidth="1"/>
  </cols>
  <sheetData>
    <row r="1" spans="1:6">
      <c r="A1" s="507" t="s">
        <v>123</v>
      </c>
      <c r="B1" s="507"/>
      <c r="C1" s="507"/>
      <c r="D1" s="507"/>
      <c r="E1" s="507"/>
      <c r="F1" s="507"/>
    </row>
    <row r="2" spans="1:6">
      <c r="A2" s="505" t="s">
        <v>161</v>
      </c>
      <c r="B2" s="506"/>
      <c r="C2" s="506"/>
      <c r="D2" s="506"/>
      <c r="E2" s="506"/>
      <c r="F2" s="3"/>
    </row>
    <row r="3" spans="1:6">
      <c r="A3" s="505" t="s">
        <v>128</v>
      </c>
      <c r="B3" s="506"/>
      <c r="C3" s="506"/>
      <c r="D3" s="506"/>
      <c r="E3" s="3"/>
      <c r="F3" s="3"/>
    </row>
    <row r="4" spans="1:6">
      <c r="A4" s="3"/>
      <c r="B4" s="3"/>
      <c r="C4" s="102" t="s">
        <v>37</v>
      </c>
      <c r="D4" s="176">
        <v>1981</v>
      </c>
      <c r="E4" s="3"/>
      <c r="F4" s="3"/>
    </row>
    <row r="5" spans="1:6">
      <c r="A5" s="3"/>
      <c r="B5" s="3"/>
      <c r="C5" s="102" t="s">
        <v>38</v>
      </c>
      <c r="D5" s="176">
        <v>3</v>
      </c>
      <c r="E5" s="3"/>
      <c r="F5" s="3"/>
    </row>
    <row r="6" spans="1:6">
      <c r="A6" s="3"/>
      <c r="B6" s="3"/>
      <c r="C6" s="102" t="s">
        <v>39</v>
      </c>
      <c r="D6" s="176">
        <v>2</v>
      </c>
      <c r="E6" s="3"/>
      <c r="F6" s="3"/>
    </row>
    <row r="7" spans="1:6">
      <c r="A7" s="3"/>
      <c r="B7" s="3"/>
      <c r="C7" s="102" t="s">
        <v>40</v>
      </c>
      <c r="D7" s="176">
        <v>18</v>
      </c>
      <c r="E7" s="3"/>
      <c r="F7" s="3"/>
    </row>
    <row r="8" spans="1:6">
      <c r="A8" s="3"/>
      <c r="B8" s="3"/>
      <c r="C8" s="102" t="s">
        <v>44</v>
      </c>
      <c r="D8" s="176">
        <v>850</v>
      </c>
      <c r="E8" s="3"/>
      <c r="F8" s="3"/>
    </row>
    <row r="9" spans="1:6">
      <c r="A9" s="3"/>
      <c r="B9" s="3"/>
      <c r="C9" s="102" t="s">
        <v>41</v>
      </c>
      <c r="D9" s="176">
        <v>83.4</v>
      </c>
      <c r="E9" s="3"/>
      <c r="F9" s="3"/>
    </row>
    <row r="10" spans="1:6">
      <c r="A10" s="3"/>
      <c r="B10" s="3"/>
      <c r="C10" s="102" t="s">
        <v>45</v>
      </c>
      <c r="D10" s="176">
        <v>303.2</v>
      </c>
      <c r="E10" s="3"/>
      <c r="F10" s="3"/>
    </row>
    <row r="11" spans="1:6" ht="48.75">
      <c r="A11" s="134" t="s">
        <v>1</v>
      </c>
      <c r="B11" s="134" t="s">
        <v>2</v>
      </c>
      <c r="C11" s="134" t="s">
        <v>3</v>
      </c>
      <c r="D11" s="134" t="s">
        <v>4</v>
      </c>
      <c r="E11" s="3"/>
      <c r="F11" s="3"/>
    </row>
    <row r="12" spans="1:6">
      <c r="A12" s="498" t="s">
        <v>5</v>
      </c>
      <c r="B12" s="499"/>
      <c r="C12" s="499"/>
      <c r="D12" s="500"/>
      <c r="E12" s="3"/>
      <c r="F12" s="3"/>
    </row>
    <row r="13" spans="1:6" ht="144" customHeight="1">
      <c r="A13" s="8" t="s">
        <v>6</v>
      </c>
      <c r="B13" s="127" t="s">
        <v>7</v>
      </c>
      <c r="C13" s="127">
        <v>0.14000000000000001</v>
      </c>
      <c r="D13" s="128">
        <f>C13*D8*8</f>
        <v>952.00000000000011</v>
      </c>
      <c r="E13" s="3"/>
      <c r="F13" s="3"/>
    </row>
    <row r="14" spans="1:6" ht="133.5" customHeight="1">
      <c r="A14" s="8" t="s">
        <v>52</v>
      </c>
      <c r="B14" s="127" t="s">
        <v>8</v>
      </c>
      <c r="C14" s="86">
        <v>1.51</v>
      </c>
      <c r="D14" s="128">
        <f>C14*D8*8</f>
        <v>10268</v>
      </c>
      <c r="E14" s="3"/>
      <c r="F14" s="3"/>
    </row>
    <row r="15" spans="1:6">
      <c r="A15" s="8" t="s">
        <v>9</v>
      </c>
      <c r="B15" s="134"/>
      <c r="C15" s="100"/>
      <c r="D15" s="103"/>
      <c r="E15" s="3"/>
      <c r="F15" s="3"/>
    </row>
    <row r="16" spans="1:6">
      <c r="A16" s="8" t="s">
        <v>162</v>
      </c>
      <c r="B16" s="134" t="s">
        <v>137</v>
      </c>
      <c r="C16" s="100">
        <v>0.45</v>
      </c>
      <c r="D16" s="99">
        <f>C16*8*D8</f>
        <v>3060</v>
      </c>
      <c r="E16" s="3"/>
      <c r="F16" s="3"/>
    </row>
    <row r="17" spans="1:6">
      <c r="A17" s="157" t="s">
        <v>159</v>
      </c>
      <c r="B17" s="158" t="s">
        <v>136</v>
      </c>
      <c r="C17" s="99">
        <v>0.38</v>
      </c>
      <c r="D17" s="99">
        <f>C17*8*D8</f>
        <v>2584</v>
      </c>
      <c r="E17" s="3"/>
      <c r="F17" s="3"/>
    </row>
    <row r="18" spans="1:6">
      <c r="A18" s="514" t="s">
        <v>10</v>
      </c>
      <c r="B18" s="515"/>
      <c r="C18" s="515"/>
      <c r="D18" s="516"/>
      <c r="E18" s="3"/>
      <c r="F18" s="3"/>
    </row>
    <row r="19" spans="1:6">
      <c r="A19" s="157" t="s">
        <v>48</v>
      </c>
      <c r="B19" s="157"/>
      <c r="C19" s="157"/>
      <c r="D19" s="157"/>
      <c r="E19" s="3"/>
      <c r="F19" s="3"/>
    </row>
    <row r="20" spans="1:6" ht="24.75">
      <c r="A20" s="159" t="s">
        <v>11</v>
      </c>
      <c r="B20" s="158" t="s">
        <v>46</v>
      </c>
      <c r="C20" s="456">
        <v>2.17</v>
      </c>
      <c r="D20" s="456">
        <f>C20*8*D8</f>
        <v>14756</v>
      </c>
      <c r="E20" s="3"/>
      <c r="F20" s="3"/>
    </row>
    <row r="21" spans="1:6" ht="24.75">
      <c r="A21" s="159" t="s">
        <v>12</v>
      </c>
      <c r="B21" s="158" t="s">
        <v>46</v>
      </c>
      <c r="C21" s="456"/>
      <c r="D21" s="456"/>
      <c r="E21" s="3"/>
      <c r="F21" s="3"/>
    </row>
    <row r="22" spans="1:6" ht="24.75">
      <c r="A22" s="159" t="s">
        <v>13</v>
      </c>
      <c r="B22" s="158" t="s">
        <v>46</v>
      </c>
      <c r="C22" s="456"/>
      <c r="D22" s="456"/>
      <c r="E22" s="3"/>
      <c r="F22" s="3"/>
    </row>
    <row r="23" spans="1:6" ht="24.75">
      <c r="A23" s="157" t="s">
        <v>51</v>
      </c>
      <c r="B23" s="158" t="s">
        <v>47</v>
      </c>
      <c r="C23" s="456"/>
      <c r="D23" s="456"/>
      <c r="E23" s="3"/>
      <c r="F23" s="3"/>
    </row>
    <row r="24" spans="1:6">
      <c r="A24" s="157" t="s">
        <v>49</v>
      </c>
      <c r="B24" s="158"/>
      <c r="C24" s="456"/>
      <c r="D24" s="456"/>
      <c r="E24" s="3"/>
      <c r="F24" s="3"/>
    </row>
    <row r="25" spans="1:6" ht="36.75">
      <c r="A25" s="157" t="s">
        <v>50</v>
      </c>
      <c r="B25" s="158" t="s">
        <v>54</v>
      </c>
      <c r="C25" s="456"/>
      <c r="D25" s="456"/>
      <c r="E25" s="3"/>
      <c r="F25" s="3"/>
    </row>
    <row r="26" spans="1:6">
      <c r="A26" s="514" t="s">
        <v>55</v>
      </c>
      <c r="B26" s="515"/>
      <c r="C26" s="515"/>
      <c r="D26" s="516"/>
      <c r="E26" s="3"/>
      <c r="F26" s="3"/>
    </row>
    <row r="27" spans="1:6" ht="24">
      <c r="A27" s="159" t="s">
        <v>14</v>
      </c>
      <c r="B27" s="160" t="s">
        <v>56</v>
      </c>
      <c r="C27" s="456"/>
      <c r="D27" s="456"/>
      <c r="E27" s="3"/>
      <c r="F27" s="3"/>
    </row>
    <row r="28" spans="1:6" ht="24">
      <c r="A28" s="157" t="s">
        <v>15</v>
      </c>
      <c r="B28" s="160" t="s">
        <v>57</v>
      </c>
      <c r="C28" s="456"/>
      <c r="D28" s="456"/>
      <c r="E28" s="3"/>
      <c r="F28" s="3"/>
    </row>
    <row r="29" spans="1:6">
      <c r="A29" s="514" t="s">
        <v>16</v>
      </c>
      <c r="B29" s="515"/>
      <c r="C29" s="515"/>
      <c r="D29" s="516"/>
      <c r="E29" s="3"/>
      <c r="F29" s="3"/>
    </row>
    <row r="30" spans="1:6">
      <c r="A30" s="517" t="s">
        <v>17</v>
      </c>
      <c r="B30" s="517"/>
      <c r="C30" s="517"/>
      <c r="D30" s="517"/>
      <c r="E30" s="3"/>
      <c r="F30" s="3"/>
    </row>
    <row r="31" spans="1:6" ht="36.75">
      <c r="A31" s="162" t="s">
        <v>58</v>
      </c>
      <c r="B31" s="158" t="s">
        <v>8</v>
      </c>
      <c r="C31" s="456">
        <v>0.61</v>
      </c>
      <c r="D31" s="456">
        <f>C31*8*D8</f>
        <v>4148</v>
      </c>
      <c r="E31" s="3"/>
      <c r="F31" s="3"/>
    </row>
    <row r="32" spans="1:6">
      <c r="A32" s="163" t="s">
        <v>59</v>
      </c>
      <c r="B32" s="164" t="s">
        <v>60</v>
      </c>
      <c r="C32" s="456"/>
      <c r="D32" s="456"/>
      <c r="E32" s="3"/>
      <c r="F32" s="3"/>
    </row>
    <row r="33" spans="1:6" ht="24.75">
      <c r="A33" s="163" t="s">
        <v>61</v>
      </c>
      <c r="B33" s="164" t="s">
        <v>60</v>
      </c>
      <c r="C33" s="456"/>
      <c r="D33" s="456"/>
      <c r="E33" s="3"/>
      <c r="F33" s="3"/>
    </row>
    <row r="34" spans="1:6" ht="36.75">
      <c r="A34" s="165" t="s">
        <v>62</v>
      </c>
      <c r="B34" s="158" t="s">
        <v>8</v>
      </c>
      <c r="C34" s="456"/>
      <c r="D34" s="456"/>
      <c r="E34" s="3"/>
      <c r="F34" s="3"/>
    </row>
    <row r="35" spans="1:6">
      <c r="A35" s="163" t="s">
        <v>63</v>
      </c>
      <c r="B35" s="164" t="s">
        <v>60</v>
      </c>
      <c r="C35" s="456"/>
      <c r="D35" s="456"/>
      <c r="E35" s="3"/>
      <c r="F35" s="3"/>
    </row>
    <row r="36" spans="1:6" ht="36.75">
      <c r="A36" s="166" t="s">
        <v>20</v>
      </c>
      <c r="B36" s="158" t="s">
        <v>8</v>
      </c>
      <c r="C36" s="456"/>
      <c r="D36" s="456"/>
      <c r="E36" s="3"/>
      <c r="F36" s="3"/>
    </row>
    <row r="37" spans="1:6">
      <c r="A37" s="517" t="s">
        <v>43</v>
      </c>
      <c r="B37" s="517"/>
      <c r="C37" s="517"/>
      <c r="D37" s="517"/>
      <c r="E37" s="3"/>
      <c r="F37" s="3"/>
    </row>
    <row r="38" spans="1:6" ht="36.75">
      <c r="A38" s="163" t="s">
        <v>58</v>
      </c>
      <c r="B38" s="167" t="s">
        <v>18</v>
      </c>
      <c r="C38" s="518">
        <v>1</v>
      </c>
      <c r="D38" s="464">
        <f>C38*8*D8</f>
        <v>6800</v>
      </c>
      <c r="E38" s="3"/>
      <c r="F38" s="3"/>
    </row>
    <row r="39" spans="1:6">
      <c r="A39" s="163" t="s">
        <v>59</v>
      </c>
      <c r="B39" s="167" t="s">
        <v>60</v>
      </c>
      <c r="C39" s="519"/>
      <c r="D39" s="521"/>
      <c r="E39" s="3"/>
      <c r="F39" s="3"/>
    </row>
    <row r="40" spans="1:6" ht="24.75">
      <c r="A40" s="163" t="s">
        <v>87</v>
      </c>
      <c r="B40" s="167" t="s">
        <v>60</v>
      </c>
      <c r="C40" s="519"/>
      <c r="D40" s="521"/>
      <c r="E40" s="3"/>
      <c r="F40" s="3"/>
    </row>
    <row r="41" spans="1:6" ht="36.75">
      <c r="A41" s="163" t="s">
        <v>85</v>
      </c>
      <c r="B41" s="167" t="s">
        <v>18</v>
      </c>
      <c r="C41" s="519"/>
      <c r="D41" s="521"/>
      <c r="E41" s="3"/>
      <c r="F41" s="3"/>
    </row>
    <row r="42" spans="1:6" ht="36.75">
      <c r="A42" s="168" t="s">
        <v>86</v>
      </c>
      <c r="B42" s="167" t="s">
        <v>18</v>
      </c>
      <c r="C42" s="519"/>
      <c r="D42" s="521"/>
      <c r="E42" s="3"/>
      <c r="F42" s="3"/>
    </row>
    <row r="43" spans="1:6">
      <c r="A43" s="163" t="s">
        <v>63</v>
      </c>
      <c r="B43" s="167" t="s">
        <v>60</v>
      </c>
      <c r="C43" s="520"/>
      <c r="D43" s="522"/>
      <c r="E43" s="3"/>
      <c r="F43" s="3"/>
    </row>
    <row r="44" spans="1:6">
      <c r="A44" s="517" t="s">
        <v>21</v>
      </c>
      <c r="B44" s="517"/>
      <c r="C44" s="517"/>
      <c r="D44" s="517"/>
      <c r="E44" s="3"/>
      <c r="F44" s="3"/>
    </row>
    <row r="45" spans="1:6" ht="36.75">
      <c r="A45" s="165" t="s">
        <v>22</v>
      </c>
      <c r="B45" s="158" t="s">
        <v>8</v>
      </c>
      <c r="C45" s="464">
        <v>0.7</v>
      </c>
      <c r="D45" s="464">
        <f>C45*D8*8</f>
        <v>4760</v>
      </c>
      <c r="E45" s="3"/>
      <c r="F45" s="3"/>
    </row>
    <row r="46" spans="1:6" ht="36.75">
      <c r="A46" s="165" t="s">
        <v>23</v>
      </c>
      <c r="B46" s="158" t="s">
        <v>8</v>
      </c>
      <c r="C46" s="521"/>
      <c r="D46" s="521"/>
      <c r="E46" s="3"/>
      <c r="F46" s="3"/>
    </row>
    <row r="47" spans="1:6" ht="36.75">
      <c r="A47" s="168" t="s">
        <v>64</v>
      </c>
      <c r="B47" s="158" t="s">
        <v>8</v>
      </c>
      <c r="C47" s="522"/>
      <c r="D47" s="522"/>
      <c r="E47" s="3"/>
      <c r="F47" s="3"/>
    </row>
    <row r="48" spans="1:6">
      <c r="A48" s="517" t="s">
        <v>24</v>
      </c>
      <c r="B48" s="517"/>
      <c r="C48" s="517"/>
      <c r="D48" s="517"/>
      <c r="E48" s="3"/>
      <c r="F48" s="3"/>
    </row>
    <row r="49" spans="1:6" ht="24.75">
      <c r="A49" s="165" t="s">
        <v>65</v>
      </c>
      <c r="B49" s="167" t="s">
        <v>57</v>
      </c>
      <c r="C49" s="456">
        <v>3.82</v>
      </c>
      <c r="D49" s="458">
        <v>28242.93</v>
      </c>
      <c r="E49" s="3"/>
      <c r="F49" s="3"/>
    </row>
    <row r="50" spans="1:6">
      <c r="A50" s="165" t="s">
        <v>66</v>
      </c>
      <c r="B50" s="167" t="s">
        <v>67</v>
      </c>
      <c r="C50" s="456"/>
      <c r="D50" s="458"/>
      <c r="E50" s="3"/>
      <c r="F50" s="3"/>
    </row>
    <row r="51" spans="1:6" ht="24">
      <c r="A51" s="165" t="s">
        <v>68</v>
      </c>
      <c r="B51" s="167" t="s">
        <v>67</v>
      </c>
      <c r="C51" s="456"/>
      <c r="D51" s="458"/>
      <c r="E51" s="3"/>
      <c r="F51" s="3"/>
    </row>
    <row r="52" spans="1:6" ht="36.75">
      <c r="A52" s="165" t="s">
        <v>25</v>
      </c>
      <c r="B52" s="167" t="s">
        <v>69</v>
      </c>
      <c r="C52" s="456"/>
      <c r="D52" s="458"/>
      <c r="E52" s="3"/>
      <c r="F52" s="3"/>
    </row>
    <row r="53" spans="1:6" ht="36.75">
      <c r="A53" s="163" t="s">
        <v>26</v>
      </c>
      <c r="B53" s="167" t="s">
        <v>69</v>
      </c>
      <c r="C53" s="456"/>
      <c r="D53" s="458"/>
      <c r="E53" s="3"/>
      <c r="F53" s="3"/>
    </row>
    <row r="54" spans="1:6">
      <c r="A54" s="157" t="s">
        <v>70</v>
      </c>
      <c r="B54" s="157"/>
      <c r="C54" s="456"/>
      <c r="D54" s="458"/>
      <c r="E54" s="3"/>
      <c r="F54" s="3"/>
    </row>
    <row r="55" spans="1:6" ht="36.75">
      <c r="A55" s="163" t="s">
        <v>71</v>
      </c>
      <c r="B55" s="167" t="s">
        <v>18</v>
      </c>
      <c r="C55" s="456"/>
      <c r="D55" s="458"/>
      <c r="E55" s="3"/>
      <c r="F55" s="3"/>
    </row>
    <row r="56" spans="1:6">
      <c r="A56" s="163" t="s">
        <v>72</v>
      </c>
      <c r="B56" s="167" t="s">
        <v>19</v>
      </c>
      <c r="C56" s="456"/>
      <c r="D56" s="458"/>
      <c r="E56" s="3"/>
      <c r="F56" s="3"/>
    </row>
    <row r="57" spans="1:6">
      <c r="A57" s="163" t="s">
        <v>73</v>
      </c>
      <c r="B57" s="164" t="s">
        <v>19</v>
      </c>
      <c r="C57" s="456"/>
      <c r="D57" s="458"/>
      <c r="E57" s="3"/>
      <c r="F57" s="3"/>
    </row>
    <row r="58" spans="1:6">
      <c r="A58" s="163" t="s">
        <v>74</v>
      </c>
      <c r="B58" s="164" t="s">
        <v>19</v>
      </c>
      <c r="C58" s="456"/>
      <c r="D58" s="458"/>
      <c r="E58" s="3"/>
      <c r="F58" s="3"/>
    </row>
    <row r="59" spans="1:6">
      <c r="A59" s="163" t="s">
        <v>75</v>
      </c>
      <c r="B59" s="164" t="s">
        <v>19</v>
      </c>
      <c r="C59" s="456"/>
      <c r="D59" s="458"/>
      <c r="E59" s="3"/>
      <c r="F59" s="3"/>
    </row>
    <row r="60" spans="1:6">
      <c r="A60" s="163" t="s">
        <v>27</v>
      </c>
      <c r="B60" s="164" t="s">
        <v>19</v>
      </c>
      <c r="C60" s="456"/>
      <c r="D60" s="458"/>
      <c r="E60" s="3"/>
      <c r="F60" s="3"/>
    </row>
    <row r="61" spans="1:6" ht="36.75">
      <c r="A61" s="168" t="s">
        <v>28</v>
      </c>
      <c r="B61" s="167" t="s">
        <v>18</v>
      </c>
      <c r="C61" s="456"/>
      <c r="D61" s="458"/>
      <c r="E61" s="3"/>
      <c r="F61" s="3"/>
    </row>
    <row r="62" spans="1:6">
      <c r="A62" s="517" t="s">
        <v>29</v>
      </c>
      <c r="B62" s="517"/>
      <c r="C62" s="517"/>
      <c r="D62" s="517"/>
      <c r="E62" s="3"/>
      <c r="F62" s="3"/>
    </row>
    <row r="63" spans="1:6" ht="24.75">
      <c r="A63" s="163" t="s">
        <v>30</v>
      </c>
      <c r="B63" s="167" t="s">
        <v>76</v>
      </c>
      <c r="C63" s="458">
        <v>1.75</v>
      </c>
      <c r="D63" s="456">
        <f>C63*8*D8</f>
        <v>11900</v>
      </c>
      <c r="E63" s="3"/>
      <c r="F63" s="3"/>
    </row>
    <row r="64" spans="1:6" ht="24.75">
      <c r="A64" s="163" t="s">
        <v>77</v>
      </c>
      <c r="B64" s="167" t="s">
        <v>76</v>
      </c>
      <c r="C64" s="458"/>
      <c r="D64" s="456"/>
      <c r="E64" s="3"/>
      <c r="F64" s="3"/>
    </row>
    <row r="65" spans="1:6" ht="24.75">
      <c r="A65" s="163" t="s">
        <v>31</v>
      </c>
      <c r="B65" s="167" t="s">
        <v>67</v>
      </c>
      <c r="C65" s="458"/>
      <c r="D65" s="456"/>
      <c r="E65" s="3"/>
      <c r="F65" s="3"/>
    </row>
    <row r="66" spans="1:6" ht="24.75">
      <c r="A66" s="163" t="s">
        <v>78</v>
      </c>
      <c r="B66" s="167" t="s">
        <v>76</v>
      </c>
      <c r="C66" s="458"/>
      <c r="D66" s="456"/>
      <c r="E66" s="3"/>
      <c r="F66" s="3"/>
    </row>
    <row r="67" spans="1:6" ht="36.75">
      <c r="A67" s="168" t="s">
        <v>32</v>
      </c>
      <c r="B67" s="167" t="s">
        <v>18</v>
      </c>
      <c r="C67" s="458"/>
      <c r="D67" s="456"/>
      <c r="E67" s="3"/>
      <c r="F67" s="3"/>
    </row>
    <row r="68" spans="1:6">
      <c r="A68" s="168" t="s">
        <v>33</v>
      </c>
      <c r="B68" s="164" t="s">
        <v>67</v>
      </c>
      <c r="C68" s="458"/>
      <c r="D68" s="456"/>
      <c r="E68" s="3"/>
      <c r="F68" s="3"/>
    </row>
    <row r="69" spans="1:6">
      <c r="A69" s="514" t="s">
        <v>34</v>
      </c>
      <c r="B69" s="515"/>
      <c r="C69" s="515"/>
      <c r="D69" s="516"/>
      <c r="E69" s="3"/>
      <c r="F69" s="3"/>
    </row>
    <row r="70" spans="1:6" ht="48">
      <c r="A70" s="170" t="s">
        <v>80</v>
      </c>
      <c r="B70" s="171" t="s">
        <v>79</v>
      </c>
      <c r="C70" s="172">
        <v>2.41</v>
      </c>
      <c r="D70" s="172">
        <f>C70*8*D8</f>
        <v>16388</v>
      </c>
      <c r="E70" s="3"/>
      <c r="F70" s="3"/>
    </row>
    <row r="71" spans="1:6">
      <c r="A71" s="160" t="s">
        <v>35</v>
      </c>
      <c r="B71" s="160"/>
      <c r="C71" s="464">
        <v>2.14</v>
      </c>
      <c r="D71" s="464">
        <f>C71*8*D8</f>
        <v>14552</v>
      </c>
      <c r="E71" s="513"/>
      <c r="F71" s="3"/>
    </row>
    <row r="72" spans="1:6">
      <c r="A72" s="157" t="s">
        <v>83</v>
      </c>
      <c r="B72" s="160" t="s">
        <v>84</v>
      </c>
      <c r="C72" s="521"/>
      <c r="D72" s="521"/>
      <c r="E72" s="513"/>
      <c r="F72" s="3"/>
    </row>
    <row r="73" spans="1:6">
      <c r="A73" s="157" t="s">
        <v>82</v>
      </c>
      <c r="B73" s="160" t="s">
        <v>84</v>
      </c>
      <c r="C73" s="522"/>
      <c r="D73" s="522"/>
      <c r="E73" s="513"/>
      <c r="F73" s="3"/>
    </row>
    <row r="74" spans="1:6">
      <c r="A74" s="157" t="s">
        <v>81</v>
      </c>
      <c r="B74" s="160" t="s">
        <v>84</v>
      </c>
      <c r="C74" s="160"/>
      <c r="D74" s="172"/>
      <c r="E74" s="3"/>
      <c r="F74" s="3"/>
    </row>
    <row r="75" spans="1:6" ht="64.5" customHeight="1">
      <c r="A75" s="8" t="s">
        <v>170</v>
      </c>
      <c r="B75" s="167" t="s">
        <v>18</v>
      </c>
      <c r="C75" s="172">
        <v>4.3499999999999996</v>
      </c>
      <c r="D75" s="172">
        <v>27551.52</v>
      </c>
      <c r="E75" s="105"/>
      <c r="F75" s="105"/>
    </row>
    <row r="76" spans="1:6" ht="15" customHeight="1">
      <c r="A76" s="8" t="s">
        <v>113</v>
      </c>
      <c r="B76" s="167"/>
      <c r="C76" s="172"/>
      <c r="D76" s="172">
        <f>-(58.3*8*17.22)</f>
        <v>-8031.4079999999994</v>
      </c>
      <c r="E76" s="105"/>
      <c r="F76" s="105"/>
    </row>
    <row r="77" spans="1:6">
      <c r="A77" s="8" t="s">
        <v>36</v>
      </c>
      <c r="B77" s="25"/>
      <c r="C77" s="89">
        <f>SUM(C75,C71,C70,C63,C49,C45,C38,C31,C27,C20,C17,C16,C14,C13)</f>
        <v>21.430000000000003</v>
      </c>
      <c r="D77" s="89">
        <f>SUM(D13,D14,D20,D27,D31,D38,D45,D49,D63,D70,D71,D75,D17,D16,D76)</f>
        <v>137931.04199999999</v>
      </c>
      <c r="E77" s="3"/>
      <c r="F77" s="106"/>
    </row>
  </sheetData>
  <mergeCells count="30">
    <mergeCell ref="A69:D69"/>
    <mergeCell ref="C71:C73"/>
    <mergeCell ref="D71:D73"/>
    <mergeCell ref="E71:E73"/>
    <mergeCell ref="A48:D48"/>
    <mergeCell ref="C49:C61"/>
    <mergeCell ref="D49:D61"/>
    <mergeCell ref="A62:D62"/>
    <mergeCell ref="C63:C68"/>
    <mergeCell ref="D63:D68"/>
    <mergeCell ref="A37:D37"/>
    <mergeCell ref="C38:C43"/>
    <mergeCell ref="D38:D43"/>
    <mergeCell ref="A44:D44"/>
    <mergeCell ref="C45:C47"/>
    <mergeCell ref="D45:D47"/>
    <mergeCell ref="C31:C36"/>
    <mergeCell ref="D31:D36"/>
    <mergeCell ref="A1:F1"/>
    <mergeCell ref="A2:E2"/>
    <mergeCell ref="A3:D3"/>
    <mergeCell ref="A12:D12"/>
    <mergeCell ref="A18:D18"/>
    <mergeCell ref="C20:C25"/>
    <mergeCell ref="D20:D25"/>
    <mergeCell ref="A26:D26"/>
    <mergeCell ref="C27:C28"/>
    <mergeCell ref="D27:D28"/>
    <mergeCell ref="A29:D29"/>
    <mergeCell ref="A30:D3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73"/>
  <sheetViews>
    <sheetView topLeftCell="A53" workbookViewId="0">
      <selection activeCell="C74" sqref="C74"/>
    </sheetView>
  </sheetViews>
  <sheetFormatPr defaultRowHeight="15"/>
  <cols>
    <col min="1" max="1" width="46.85546875" customWidth="1"/>
    <col min="4" max="4" width="16" customWidth="1"/>
  </cols>
  <sheetData>
    <row r="1" spans="1:4">
      <c r="A1" s="493" t="s">
        <v>120</v>
      </c>
      <c r="B1" s="493"/>
      <c r="C1" s="493"/>
      <c r="D1" s="493"/>
    </row>
    <row r="2" spans="1:4">
      <c r="A2" s="136" t="s">
        <v>163</v>
      </c>
      <c r="B2" s="2"/>
      <c r="C2" s="2"/>
      <c r="D2" s="2"/>
    </row>
    <row r="3" spans="1:4">
      <c r="A3" s="136" t="s">
        <v>121</v>
      </c>
      <c r="B3" s="2"/>
      <c r="C3" s="2"/>
      <c r="D3" s="2"/>
    </row>
    <row r="4" spans="1:4">
      <c r="A4" s="2"/>
      <c r="B4" s="2"/>
      <c r="C4" s="26" t="s">
        <v>37</v>
      </c>
      <c r="D4" s="2">
        <v>1981</v>
      </c>
    </row>
    <row r="5" spans="1:4">
      <c r="A5" s="2"/>
      <c r="B5" s="2"/>
      <c r="C5" s="26" t="s">
        <v>38</v>
      </c>
      <c r="D5" s="2">
        <v>3</v>
      </c>
    </row>
    <row r="6" spans="1:4">
      <c r="A6" s="2"/>
      <c r="B6" s="2"/>
      <c r="C6" s="26" t="s">
        <v>39</v>
      </c>
      <c r="D6" s="2">
        <v>2</v>
      </c>
    </row>
    <row r="7" spans="1:4">
      <c r="A7" s="2"/>
      <c r="B7" s="2"/>
      <c r="C7" s="26" t="s">
        <v>40</v>
      </c>
      <c r="D7" s="2">
        <v>18</v>
      </c>
    </row>
    <row r="8" spans="1:4">
      <c r="A8" s="2"/>
      <c r="B8" s="2"/>
      <c r="C8" s="26" t="s">
        <v>44</v>
      </c>
      <c r="D8" s="2">
        <v>850</v>
      </c>
    </row>
    <row r="9" spans="1:4">
      <c r="A9" s="2"/>
      <c r="B9" s="2"/>
      <c r="C9" s="26" t="s">
        <v>41</v>
      </c>
      <c r="D9" s="2">
        <v>83.4</v>
      </c>
    </row>
    <row r="10" spans="1:4">
      <c r="A10" s="2"/>
      <c r="B10" s="2"/>
      <c r="C10" s="26" t="s">
        <v>45</v>
      </c>
      <c r="D10" s="2">
        <v>303.2</v>
      </c>
    </row>
    <row r="11" spans="1:4" ht="36.75">
      <c r="A11" s="134" t="s">
        <v>1</v>
      </c>
      <c r="B11" s="134" t="s">
        <v>2</v>
      </c>
      <c r="C11" s="134" t="s">
        <v>3</v>
      </c>
      <c r="D11" s="134" t="s">
        <v>4</v>
      </c>
    </row>
    <row r="12" spans="1:4">
      <c r="A12" s="96" t="s">
        <v>5</v>
      </c>
      <c r="B12" s="97"/>
      <c r="C12" s="97"/>
      <c r="D12" s="98"/>
    </row>
    <row r="13" spans="1:4" ht="174.75" customHeight="1">
      <c r="A13" s="8" t="s">
        <v>6</v>
      </c>
      <c r="B13" s="127" t="s">
        <v>7</v>
      </c>
      <c r="C13" s="127">
        <v>0.14000000000000001</v>
      </c>
      <c r="D13" s="128">
        <f>C13*8*D8</f>
        <v>952.00000000000011</v>
      </c>
    </row>
    <row r="14" spans="1:4" ht="146.25" customHeight="1">
      <c r="A14" s="8" t="s">
        <v>52</v>
      </c>
      <c r="B14" s="127" t="s">
        <v>8</v>
      </c>
      <c r="C14" s="86">
        <v>2.34</v>
      </c>
      <c r="D14" s="128">
        <f>C14*8*D8</f>
        <v>15911.999999999998</v>
      </c>
    </row>
    <row r="15" spans="1:4">
      <c r="A15" s="130" t="s">
        <v>10</v>
      </c>
      <c r="B15" s="131"/>
      <c r="C15" s="131"/>
      <c r="D15" s="132"/>
    </row>
    <row r="16" spans="1:4">
      <c r="A16" s="37" t="s">
        <v>48</v>
      </c>
      <c r="B16" s="133"/>
      <c r="C16" s="133"/>
      <c r="D16" s="133"/>
    </row>
    <row r="17" spans="1:4" ht="24.75">
      <c r="A17" s="40" t="s">
        <v>11</v>
      </c>
      <c r="B17" s="134" t="s">
        <v>46</v>
      </c>
      <c r="C17" s="125">
        <v>2.16</v>
      </c>
      <c r="D17" s="125">
        <f>C17*8*D8</f>
        <v>14688.000000000002</v>
      </c>
    </row>
    <row r="18" spans="1:4" ht="24.75">
      <c r="A18" s="40" t="s">
        <v>12</v>
      </c>
      <c r="B18" s="134" t="s">
        <v>46</v>
      </c>
      <c r="C18" s="144"/>
      <c r="D18" s="144"/>
    </row>
    <row r="19" spans="1:4" ht="24.75">
      <c r="A19" s="40" t="s">
        <v>13</v>
      </c>
      <c r="B19" s="134" t="s">
        <v>46</v>
      </c>
      <c r="C19" s="144"/>
      <c r="D19" s="144"/>
    </row>
    <row r="20" spans="1:4" ht="24.75">
      <c r="A20" s="8" t="s">
        <v>51</v>
      </c>
      <c r="B20" s="134" t="s">
        <v>47</v>
      </c>
      <c r="C20" s="144"/>
      <c r="D20" s="144"/>
    </row>
    <row r="21" spans="1:4">
      <c r="A21" s="37" t="s">
        <v>49</v>
      </c>
      <c r="B21" s="134"/>
      <c r="C21" s="144"/>
      <c r="D21" s="144"/>
    </row>
    <row r="22" spans="1:4" ht="36.75">
      <c r="A22" s="8" t="s">
        <v>50</v>
      </c>
      <c r="B22" s="134" t="s">
        <v>54</v>
      </c>
      <c r="C22" s="135"/>
      <c r="D22" s="135"/>
    </row>
    <row r="23" spans="1:4" ht="24">
      <c r="A23" s="122" t="s">
        <v>55</v>
      </c>
      <c r="B23" s="123"/>
      <c r="C23" s="123"/>
      <c r="D23" s="124"/>
    </row>
    <row r="24" spans="1:4" ht="24">
      <c r="A24" s="40" t="s">
        <v>14</v>
      </c>
      <c r="B24" s="140" t="s">
        <v>56</v>
      </c>
      <c r="C24" s="125">
        <v>0.2</v>
      </c>
      <c r="D24" s="125">
        <f>C24*8*D8</f>
        <v>1360</v>
      </c>
    </row>
    <row r="25" spans="1:4" ht="24">
      <c r="A25" s="8" t="s">
        <v>15</v>
      </c>
      <c r="B25" s="140" t="s">
        <v>57</v>
      </c>
      <c r="C25" s="135"/>
      <c r="D25" s="135"/>
    </row>
    <row r="26" spans="1:4">
      <c r="A26" s="122" t="s">
        <v>16</v>
      </c>
      <c r="B26" s="123"/>
      <c r="C26" s="123"/>
      <c r="D26" s="124"/>
    </row>
    <row r="27" spans="1:4">
      <c r="A27" s="122" t="s">
        <v>17</v>
      </c>
      <c r="B27" s="123"/>
      <c r="C27" s="123"/>
      <c r="D27" s="124"/>
    </row>
    <row r="28" spans="1:4" ht="36.75">
      <c r="A28" s="9" t="s">
        <v>58</v>
      </c>
      <c r="B28" s="134" t="s">
        <v>8</v>
      </c>
      <c r="C28" s="125">
        <v>0.61</v>
      </c>
      <c r="D28" s="125">
        <f>C28*8*D8</f>
        <v>4148</v>
      </c>
    </row>
    <row r="29" spans="1:4" ht="24.75">
      <c r="A29" s="10" t="s">
        <v>59</v>
      </c>
      <c r="B29" s="25" t="s">
        <v>60</v>
      </c>
      <c r="C29" s="144"/>
      <c r="D29" s="144"/>
    </row>
    <row r="30" spans="1:4" ht="24.75">
      <c r="A30" s="10" t="s">
        <v>61</v>
      </c>
      <c r="B30" s="25" t="s">
        <v>60</v>
      </c>
      <c r="C30" s="144"/>
      <c r="D30" s="144"/>
    </row>
    <row r="31" spans="1:4" ht="36.75">
      <c r="A31" s="38" t="s">
        <v>62</v>
      </c>
      <c r="B31" s="134" t="s">
        <v>8</v>
      </c>
      <c r="C31" s="144"/>
      <c r="D31" s="144"/>
    </row>
    <row r="32" spans="1:4">
      <c r="A32" s="10" t="s">
        <v>63</v>
      </c>
      <c r="B32" s="25" t="s">
        <v>60</v>
      </c>
      <c r="C32" s="144"/>
      <c r="D32" s="144"/>
    </row>
    <row r="33" spans="1:4" ht="36.75">
      <c r="A33" s="39" t="s">
        <v>20</v>
      </c>
      <c r="B33" s="134" t="s">
        <v>8</v>
      </c>
      <c r="C33" s="135"/>
      <c r="D33" s="135"/>
    </row>
    <row r="34" spans="1:4">
      <c r="A34" s="122" t="s">
        <v>43</v>
      </c>
      <c r="B34" s="123"/>
      <c r="C34" s="123"/>
      <c r="D34" s="124"/>
    </row>
    <row r="35" spans="1:4" ht="36.75">
      <c r="A35" s="10" t="s">
        <v>58</v>
      </c>
      <c r="B35" s="24" t="s">
        <v>18</v>
      </c>
      <c r="C35" s="148">
        <v>1</v>
      </c>
      <c r="D35" s="125">
        <f>C35*8*D8</f>
        <v>6800</v>
      </c>
    </row>
    <row r="36" spans="1:4" ht="24.75">
      <c r="A36" s="10" t="s">
        <v>59</v>
      </c>
      <c r="B36" s="24" t="s">
        <v>60</v>
      </c>
      <c r="C36" s="149"/>
      <c r="D36" s="144"/>
    </row>
    <row r="37" spans="1:4" ht="24.75">
      <c r="A37" s="10" t="s">
        <v>87</v>
      </c>
      <c r="B37" s="24" t="s">
        <v>60</v>
      </c>
      <c r="C37" s="149"/>
      <c r="D37" s="144"/>
    </row>
    <row r="38" spans="1:4" ht="36.75">
      <c r="A38" s="10" t="s">
        <v>85</v>
      </c>
      <c r="B38" s="24" t="s">
        <v>18</v>
      </c>
      <c r="C38" s="149"/>
      <c r="D38" s="144"/>
    </row>
    <row r="39" spans="1:4" ht="36.75">
      <c r="A39" s="11" t="s">
        <v>86</v>
      </c>
      <c r="B39" s="24" t="s">
        <v>18</v>
      </c>
      <c r="C39" s="149"/>
      <c r="D39" s="144"/>
    </row>
    <row r="40" spans="1:4">
      <c r="A40" s="10" t="s">
        <v>63</v>
      </c>
      <c r="B40" s="24" t="s">
        <v>60</v>
      </c>
      <c r="C40" s="150"/>
      <c r="D40" s="135"/>
    </row>
    <row r="41" spans="1:4">
      <c r="A41" s="122" t="s">
        <v>21</v>
      </c>
      <c r="B41" s="123"/>
      <c r="C41" s="123"/>
      <c r="D41" s="124"/>
    </row>
    <row r="42" spans="1:4" ht="36.75">
      <c r="A42" s="38" t="s">
        <v>22</v>
      </c>
      <c r="B42" s="134" t="s">
        <v>8</v>
      </c>
      <c r="C42" s="125">
        <v>0.7</v>
      </c>
      <c r="D42" s="125">
        <f>C42*8*D8</f>
        <v>4760</v>
      </c>
    </row>
    <row r="43" spans="1:4" ht="36.75">
      <c r="A43" s="38" t="s">
        <v>23</v>
      </c>
      <c r="B43" s="134" t="s">
        <v>8</v>
      </c>
      <c r="C43" s="144"/>
      <c r="D43" s="144"/>
    </row>
    <row r="44" spans="1:4" ht="36.75">
      <c r="A44" s="11" t="s">
        <v>64</v>
      </c>
      <c r="B44" s="134" t="s">
        <v>8</v>
      </c>
      <c r="C44" s="135"/>
      <c r="D44" s="135"/>
    </row>
    <row r="45" spans="1:4">
      <c r="A45" s="122" t="s">
        <v>24</v>
      </c>
      <c r="B45" s="123"/>
      <c r="C45" s="123"/>
      <c r="D45" s="124"/>
    </row>
    <row r="46" spans="1:4" ht="36">
      <c r="A46" s="38" t="s">
        <v>65</v>
      </c>
      <c r="B46" s="24" t="s">
        <v>57</v>
      </c>
      <c r="C46" s="487">
        <v>3.82</v>
      </c>
      <c r="D46" s="464">
        <v>26069.82</v>
      </c>
    </row>
    <row r="47" spans="1:4">
      <c r="A47" s="38" t="s">
        <v>66</v>
      </c>
      <c r="B47" s="24" t="s">
        <v>67</v>
      </c>
      <c r="C47" s="523"/>
      <c r="D47" s="468"/>
    </row>
    <row r="48" spans="1:4" ht="24">
      <c r="A48" s="38" t="s">
        <v>68</v>
      </c>
      <c r="B48" s="24" t="s">
        <v>67</v>
      </c>
      <c r="C48" s="523"/>
      <c r="D48" s="468"/>
    </row>
    <row r="49" spans="1:4" ht="36.75">
      <c r="A49" s="38" t="s">
        <v>25</v>
      </c>
      <c r="B49" s="24" t="s">
        <v>69</v>
      </c>
      <c r="C49" s="523"/>
      <c r="D49" s="468"/>
    </row>
    <row r="50" spans="1:4" ht="48.75">
      <c r="A50" s="10" t="s">
        <v>26</v>
      </c>
      <c r="B50" s="24" t="s">
        <v>69</v>
      </c>
      <c r="C50" s="523"/>
      <c r="D50" s="468"/>
    </row>
    <row r="51" spans="1:4">
      <c r="A51" s="133" t="s">
        <v>70</v>
      </c>
      <c r="B51" s="8"/>
      <c r="C51" s="523"/>
      <c r="D51" s="468"/>
    </row>
    <row r="52" spans="1:4" ht="36.75">
      <c r="A52" s="10" t="s">
        <v>71</v>
      </c>
      <c r="B52" s="24" t="s">
        <v>18</v>
      </c>
      <c r="C52" s="523"/>
      <c r="D52" s="468"/>
    </row>
    <row r="53" spans="1:4">
      <c r="A53" s="10" t="s">
        <v>72</v>
      </c>
      <c r="B53" s="24" t="s">
        <v>19</v>
      </c>
      <c r="C53" s="523"/>
      <c r="D53" s="468"/>
    </row>
    <row r="54" spans="1:4">
      <c r="A54" s="10" t="s">
        <v>73</v>
      </c>
      <c r="B54" s="25" t="s">
        <v>19</v>
      </c>
      <c r="C54" s="523"/>
      <c r="D54" s="468"/>
    </row>
    <row r="55" spans="1:4">
      <c r="A55" s="10" t="s">
        <v>74</v>
      </c>
      <c r="B55" s="25" t="s">
        <v>19</v>
      </c>
      <c r="C55" s="523"/>
      <c r="D55" s="468"/>
    </row>
    <row r="56" spans="1:4">
      <c r="A56" s="10" t="s">
        <v>75</v>
      </c>
      <c r="B56" s="25" t="s">
        <v>19</v>
      </c>
      <c r="C56" s="523"/>
      <c r="D56" s="468"/>
    </row>
    <row r="57" spans="1:4">
      <c r="A57" s="10" t="s">
        <v>27</v>
      </c>
      <c r="B57" s="25" t="s">
        <v>19</v>
      </c>
      <c r="C57" s="523"/>
      <c r="D57" s="468"/>
    </row>
    <row r="58" spans="1:4" ht="36.75">
      <c r="A58" s="11" t="s">
        <v>28</v>
      </c>
      <c r="B58" s="24" t="s">
        <v>18</v>
      </c>
      <c r="C58" s="524"/>
      <c r="D58" s="469"/>
    </row>
    <row r="59" spans="1:4">
      <c r="A59" s="122" t="s">
        <v>29</v>
      </c>
      <c r="B59" s="123"/>
      <c r="C59" s="123"/>
      <c r="D59" s="124"/>
    </row>
    <row r="60" spans="1:4" ht="24.75">
      <c r="A60" s="10" t="s">
        <v>30</v>
      </c>
      <c r="B60" s="24" t="s">
        <v>76</v>
      </c>
      <c r="C60" s="125">
        <v>1.75</v>
      </c>
      <c r="D60" s="125">
        <f>C60*8*D8</f>
        <v>11900</v>
      </c>
    </row>
    <row r="61" spans="1:4" ht="24.75">
      <c r="A61" s="10" t="s">
        <v>77</v>
      </c>
      <c r="B61" s="24" t="s">
        <v>76</v>
      </c>
      <c r="C61" s="144"/>
      <c r="D61" s="144"/>
    </row>
    <row r="62" spans="1:4" ht="36.75">
      <c r="A62" s="10" t="s">
        <v>31</v>
      </c>
      <c r="B62" s="24" t="s">
        <v>67</v>
      </c>
      <c r="C62" s="144"/>
      <c r="D62" s="144"/>
    </row>
    <row r="63" spans="1:4" ht="24.75">
      <c r="A63" s="10" t="s">
        <v>78</v>
      </c>
      <c r="B63" s="24" t="s">
        <v>76</v>
      </c>
      <c r="C63" s="144"/>
      <c r="D63" s="144"/>
    </row>
    <row r="64" spans="1:4" ht="36.75">
      <c r="A64" s="11" t="s">
        <v>32</v>
      </c>
      <c r="B64" s="24" t="s">
        <v>18</v>
      </c>
      <c r="C64" s="144"/>
      <c r="D64" s="144"/>
    </row>
    <row r="65" spans="1:4">
      <c r="A65" s="11" t="s">
        <v>33</v>
      </c>
      <c r="B65" s="25" t="s">
        <v>67</v>
      </c>
      <c r="C65" s="135"/>
      <c r="D65" s="135"/>
    </row>
    <row r="66" spans="1:4">
      <c r="A66" s="122" t="s">
        <v>34</v>
      </c>
      <c r="B66" s="123"/>
      <c r="C66" s="123"/>
      <c r="D66" s="124"/>
    </row>
    <row r="67" spans="1:4" ht="60">
      <c r="A67" s="41" t="s">
        <v>80</v>
      </c>
      <c r="B67" s="125" t="s">
        <v>79</v>
      </c>
      <c r="C67" s="127">
        <v>2.41</v>
      </c>
      <c r="D67" s="172">
        <f>C67*8*D8</f>
        <v>16388</v>
      </c>
    </row>
    <row r="68" spans="1:4">
      <c r="A68" s="126" t="s">
        <v>35</v>
      </c>
      <c r="B68" s="140"/>
      <c r="C68" s="125">
        <v>2.14</v>
      </c>
      <c r="D68" s="177">
        <v>14565.37</v>
      </c>
    </row>
    <row r="69" spans="1:4">
      <c r="A69" s="8" t="s">
        <v>83</v>
      </c>
      <c r="B69" s="140" t="s">
        <v>84</v>
      </c>
      <c r="C69" s="144"/>
      <c r="D69" s="178"/>
    </row>
    <row r="70" spans="1:4">
      <c r="A70" s="8" t="s">
        <v>82</v>
      </c>
      <c r="B70" s="140" t="s">
        <v>84</v>
      </c>
      <c r="C70" s="135"/>
      <c r="D70" s="179"/>
    </row>
    <row r="71" spans="1:4">
      <c r="A71" s="8" t="s">
        <v>81</v>
      </c>
      <c r="B71" s="140" t="s">
        <v>84</v>
      </c>
      <c r="C71" s="126"/>
      <c r="D71" s="180"/>
    </row>
    <row r="72" spans="1:4" ht="72">
      <c r="A72" s="8" t="s">
        <v>170</v>
      </c>
      <c r="B72" s="24" t="s">
        <v>18</v>
      </c>
      <c r="C72" s="127">
        <v>4.3499999999999996</v>
      </c>
      <c r="D72" s="172">
        <v>29607.32</v>
      </c>
    </row>
    <row r="73" spans="1:4">
      <c r="A73" s="133" t="s">
        <v>36</v>
      </c>
      <c r="B73" s="25"/>
      <c r="C73" s="89">
        <f>SUM(C72,C68,C67,C60,C46,C42,C35,C28,C24,C17,C14,C13)</f>
        <v>21.62</v>
      </c>
      <c r="D73" s="89">
        <f>SUM(D13,D14,D17,D24,D28,D35,D42,D46,D60,D67,D68,D72)</f>
        <v>147150.51</v>
      </c>
    </row>
  </sheetData>
  <mergeCells count="3">
    <mergeCell ref="A1:D1"/>
    <mergeCell ref="C46:C58"/>
    <mergeCell ref="D46:D5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73"/>
  <sheetViews>
    <sheetView topLeftCell="A51" workbookViewId="0">
      <selection activeCell="G72" sqref="G72"/>
    </sheetView>
  </sheetViews>
  <sheetFormatPr defaultRowHeight="15"/>
  <cols>
    <col min="1" max="1" width="51.85546875" customWidth="1"/>
    <col min="5" max="5" width="12.5703125" customWidth="1"/>
  </cols>
  <sheetData>
    <row r="1" spans="1:4">
      <c r="A1" s="493" t="s">
        <v>120</v>
      </c>
      <c r="B1" s="493"/>
      <c r="C1" s="493"/>
      <c r="D1" s="493"/>
    </row>
    <row r="2" spans="1:4">
      <c r="A2" s="136" t="s">
        <v>164</v>
      </c>
      <c r="B2" s="2"/>
      <c r="C2" s="2"/>
      <c r="D2" s="2"/>
    </row>
    <row r="3" spans="1:4">
      <c r="A3" s="136" t="s">
        <v>121</v>
      </c>
      <c r="B3" s="2"/>
      <c r="C3" s="2"/>
      <c r="D3" s="2"/>
    </row>
    <row r="4" spans="1:4">
      <c r="A4" s="2"/>
      <c r="B4" s="2"/>
      <c r="C4" s="26" t="s">
        <v>37</v>
      </c>
      <c r="D4" s="2">
        <v>1987</v>
      </c>
    </row>
    <row r="5" spans="1:4">
      <c r="A5" s="2"/>
      <c r="B5" s="2"/>
      <c r="C5" s="26" t="s">
        <v>38</v>
      </c>
      <c r="D5" s="2">
        <v>3</v>
      </c>
    </row>
    <row r="6" spans="1:4">
      <c r="A6" s="2"/>
      <c r="B6" s="2"/>
      <c r="C6" s="26" t="s">
        <v>39</v>
      </c>
      <c r="D6" s="2">
        <v>1</v>
      </c>
    </row>
    <row r="7" spans="1:4">
      <c r="A7" s="2"/>
      <c r="B7" s="2"/>
      <c r="C7" s="26" t="s">
        <v>40</v>
      </c>
      <c r="D7" s="2">
        <v>30</v>
      </c>
    </row>
    <row r="8" spans="1:4">
      <c r="A8" s="2"/>
      <c r="B8" s="2"/>
      <c r="C8" s="26" t="s">
        <v>44</v>
      </c>
      <c r="D8" s="2">
        <v>1186</v>
      </c>
    </row>
    <row r="9" spans="1:4">
      <c r="A9" s="2"/>
      <c r="B9" s="2"/>
      <c r="C9" s="26" t="s">
        <v>41</v>
      </c>
      <c r="D9" s="2">
        <v>284.3</v>
      </c>
    </row>
    <row r="10" spans="1:4">
      <c r="A10" s="2"/>
      <c r="B10" s="2"/>
      <c r="C10" s="26" t="s">
        <v>45</v>
      </c>
      <c r="D10" s="2"/>
    </row>
    <row r="11" spans="1:4" ht="48.75">
      <c r="A11" s="134" t="s">
        <v>1</v>
      </c>
      <c r="B11" s="134" t="s">
        <v>2</v>
      </c>
      <c r="C11" s="134" t="s">
        <v>3</v>
      </c>
      <c r="D11" s="134" t="s">
        <v>4</v>
      </c>
    </row>
    <row r="12" spans="1:4">
      <c r="A12" s="96" t="s">
        <v>5</v>
      </c>
      <c r="B12" s="97"/>
      <c r="C12" s="97"/>
      <c r="D12" s="98"/>
    </row>
    <row r="13" spans="1:4" ht="168">
      <c r="A13" s="8" t="s">
        <v>6</v>
      </c>
      <c r="B13" s="127" t="s">
        <v>7</v>
      </c>
      <c r="C13" s="127">
        <v>0.14000000000000001</v>
      </c>
      <c r="D13" s="128">
        <f>C13*8*D8</f>
        <v>1328.3200000000002</v>
      </c>
    </row>
    <row r="14" spans="1:4" ht="144">
      <c r="A14" s="8" t="s">
        <v>52</v>
      </c>
      <c r="B14" s="127" t="s">
        <v>8</v>
      </c>
      <c r="C14" s="86">
        <v>2.34</v>
      </c>
      <c r="D14" s="128">
        <f>C14*8*D8</f>
        <v>22201.919999999998</v>
      </c>
    </row>
    <row r="15" spans="1:4">
      <c r="A15" s="130" t="s">
        <v>10</v>
      </c>
      <c r="B15" s="131"/>
      <c r="C15" s="131"/>
      <c r="D15" s="132"/>
    </row>
    <row r="16" spans="1:4">
      <c r="A16" s="37" t="s">
        <v>48</v>
      </c>
      <c r="B16" s="133"/>
      <c r="C16" s="133"/>
      <c r="D16" s="133"/>
    </row>
    <row r="17" spans="1:4" ht="24.75">
      <c r="A17" s="40" t="s">
        <v>11</v>
      </c>
      <c r="B17" s="134" t="s">
        <v>46</v>
      </c>
      <c r="C17" s="125">
        <v>2.16</v>
      </c>
      <c r="D17" s="125">
        <f>C17*8*D8</f>
        <v>20494.080000000002</v>
      </c>
    </row>
    <row r="18" spans="1:4" ht="24.75">
      <c r="A18" s="40" t="s">
        <v>12</v>
      </c>
      <c r="B18" s="134" t="s">
        <v>46</v>
      </c>
      <c r="C18" s="144"/>
      <c r="D18" s="144"/>
    </row>
    <row r="19" spans="1:4" ht="24.75">
      <c r="A19" s="40" t="s">
        <v>13</v>
      </c>
      <c r="B19" s="134" t="s">
        <v>46</v>
      </c>
      <c r="C19" s="144"/>
      <c r="D19" s="144"/>
    </row>
    <row r="20" spans="1:4" ht="24.75">
      <c r="A20" s="8" t="s">
        <v>51</v>
      </c>
      <c r="B20" s="134" t="s">
        <v>47</v>
      </c>
      <c r="C20" s="144"/>
      <c r="D20" s="144"/>
    </row>
    <row r="21" spans="1:4">
      <c r="A21" s="37" t="s">
        <v>49</v>
      </c>
      <c r="B21" s="134"/>
      <c r="C21" s="144"/>
      <c r="D21" s="144"/>
    </row>
    <row r="22" spans="1:4" ht="36.75">
      <c r="A22" s="8" t="s">
        <v>50</v>
      </c>
      <c r="B22" s="134" t="s">
        <v>54</v>
      </c>
      <c r="C22" s="135"/>
      <c r="D22" s="135"/>
    </row>
    <row r="23" spans="1:4" ht="24">
      <c r="A23" s="122" t="s">
        <v>55</v>
      </c>
      <c r="B23" s="123"/>
      <c r="C23" s="123"/>
      <c r="D23" s="124"/>
    </row>
    <row r="24" spans="1:4" ht="24">
      <c r="A24" s="40" t="s">
        <v>14</v>
      </c>
      <c r="B24" s="140" t="s">
        <v>56</v>
      </c>
      <c r="C24" s="125">
        <v>0.2</v>
      </c>
      <c r="D24" s="125">
        <f>C24*8*D8</f>
        <v>1897.6000000000001</v>
      </c>
    </row>
    <row r="25" spans="1:4" ht="24">
      <c r="A25" s="8" t="s">
        <v>15</v>
      </c>
      <c r="B25" s="140" t="s">
        <v>57</v>
      </c>
      <c r="C25" s="135"/>
      <c r="D25" s="135"/>
    </row>
    <row r="26" spans="1:4">
      <c r="A26" s="122" t="s">
        <v>16</v>
      </c>
      <c r="B26" s="123"/>
      <c r="C26" s="123"/>
      <c r="D26" s="124"/>
    </row>
    <row r="27" spans="1:4">
      <c r="A27" s="122" t="s">
        <v>17</v>
      </c>
      <c r="B27" s="123"/>
      <c r="C27" s="123"/>
      <c r="D27" s="124"/>
    </row>
    <row r="28" spans="1:4" ht="36.75">
      <c r="A28" s="9" t="s">
        <v>58</v>
      </c>
      <c r="B28" s="134" t="s">
        <v>8</v>
      </c>
      <c r="C28" s="487">
        <v>0.61</v>
      </c>
      <c r="D28" s="487">
        <f>C28*8*D8</f>
        <v>5787.68</v>
      </c>
    </row>
    <row r="29" spans="1:4">
      <c r="A29" s="10" t="s">
        <v>59</v>
      </c>
      <c r="B29" s="25" t="s">
        <v>60</v>
      </c>
      <c r="C29" s="523"/>
      <c r="D29" s="523"/>
    </row>
    <row r="30" spans="1:4" ht="24.75">
      <c r="A30" s="10" t="s">
        <v>61</v>
      </c>
      <c r="B30" s="25" t="s">
        <v>60</v>
      </c>
      <c r="C30" s="523"/>
      <c r="D30" s="523"/>
    </row>
    <row r="31" spans="1:4" ht="36.75">
      <c r="A31" s="38" t="s">
        <v>62</v>
      </c>
      <c r="B31" s="134" t="s">
        <v>8</v>
      </c>
      <c r="C31" s="523"/>
      <c r="D31" s="523"/>
    </row>
    <row r="32" spans="1:4">
      <c r="A32" s="10" t="s">
        <v>63</v>
      </c>
      <c r="B32" s="25" t="s">
        <v>60</v>
      </c>
      <c r="C32" s="523"/>
      <c r="D32" s="523"/>
    </row>
    <row r="33" spans="1:4" ht="36.75">
      <c r="A33" s="39" t="s">
        <v>20</v>
      </c>
      <c r="B33" s="134" t="s">
        <v>8</v>
      </c>
      <c r="C33" s="524"/>
      <c r="D33" s="524"/>
    </row>
    <row r="34" spans="1:4">
      <c r="A34" s="122" t="s">
        <v>43</v>
      </c>
      <c r="B34" s="123"/>
      <c r="C34" s="123"/>
      <c r="D34" s="124"/>
    </row>
    <row r="35" spans="1:4" ht="36.75">
      <c r="A35" s="10" t="s">
        <v>58</v>
      </c>
      <c r="B35" s="24" t="s">
        <v>18</v>
      </c>
      <c r="C35" s="494">
        <v>1</v>
      </c>
      <c r="D35" s="487">
        <f>C35*8*D8</f>
        <v>9488</v>
      </c>
    </row>
    <row r="36" spans="1:4">
      <c r="A36" s="10" t="s">
        <v>59</v>
      </c>
      <c r="B36" s="24" t="s">
        <v>60</v>
      </c>
      <c r="C36" s="523"/>
      <c r="D36" s="523"/>
    </row>
    <row r="37" spans="1:4" ht="24.75">
      <c r="A37" s="10" t="s">
        <v>87</v>
      </c>
      <c r="B37" s="24" t="s">
        <v>60</v>
      </c>
      <c r="C37" s="523"/>
      <c r="D37" s="523"/>
    </row>
    <row r="38" spans="1:4" ht="36.75">
      <c r="A38" s="10" t="s">
        <v>85</v>
      </c>
      <c r="B38" s="24" t="s">
        <v>18</v>
      </c>
      <c r="C38" s="523"/>
      <c r="D38" s="523"/>
    </row>
    <row r="39" spans="1:4" ht="36.75">
      <c r="A39" s="11" t="s">
        <v>86</v>
      </c>
      <c r="B39" s="24" t="s">
        <v>18</v>
      </c>
      <c r="C39" s="523"/>
      <c r="D39" s="523"/>
    </row>
    <row r="40" spans="1:4">
      <c r="A40" s="10" t="s">
        <v>63</v>
      </c>
      <c r="B40" s="24" t="s">
        <v>60</v>
      </c>
      <c r="C40" s="524"/>
      <c r="D40" s="524"/>
    </row>
    <row r="41" spans="1:4">
      <c r="A41" s="122" t="s">
        <v>21</v>
      </c>
      <c r="B41" s="123"/>
      <c r="C41" s="123"/>
      <c r="D41" s="124"/>
    </row>
    <row r="42" spans="1:4" ht="36.75">
      <c r="A42" s="38" t="s">
        <v>22</v>
      </c>
      <c r="B42" s="134" t="s">
        <v>8</v>
      </c>
      <c r="C42" s="487">
        <v>0.7</v>
      </c>
      <c r="D42" s="487">
        <f>C42*8*D8</f>
        <v>6641.5999999999995</v>
      </c>
    </row>
    <row r="43" spans="1:4" ht="36.75">
      <c r="A43" s="38" t="s">
        <v>23</v>
      </c>
      <c r="B43" s="134" t="s">
        <v>8</v>
      </c>
      <c r="C43" s="523"/>
      <c r="D43" s="523"/>
    </row>
    <row r="44" spans="1:4" ht="36.75">
      <c r="A44" s="11" t="s">
        <v>64</v>
      </c>
      <c r="B44" s="134" t="s">
        <v>8</v>
      </c>
      <c r="C44" s="524"/>
      <c r="D44" s="524"/>
    </row>
    <row r="45" spans="1:4">
      <c r="A45" s="122" t="s">
        <v>24</v>
      </c>
      <c r="B45" s="123"/>
      <c r="C45" s="123"/>
      <c r="D45" s="124"/>
    </row>
    <row r="46" spans="1:4" ht="24.75">
      <c r="A46" s="38" t="s">
        <v>65</v>
      </c>
      <c r="B46" s="24" t="s">
        <v>57</v>
      </c>
      <c r="C46" s="487">
        <v>3.82</v>
      </c>
      <c r="D46" s="464">
        <v>36244.239999999998</v>
      </c>
    </row>
    <row r="47" spans="1:4">
      <c r="A47" s="38" t="s">
        <v>66</v>
      </c>
      <c r="B47" s="24" t="s">
        <v>67</v>
      </c>
      <c r="C47" s="523"/>
      <c r="D47" s="468"/>
    </row>
    <row r="48" spans="1:4" ht="24">
      <c r="A48" s="38" t="s">
        <v>68</v>
      </c>
      <c r="B48" s="24" t="s">
        <v>67</v>
      </c>
      <c r="C48" s="523"/>
      <c r="D48" s="468"/>
    </row>
    <row r="49" spans="1:4" ht="36.75">
      <c r="A49" s="38" t="s">
        <v>25</v>
      </c>
      <c r="B49" s="24" t="s">
        <v>69</v>
      </c>
      <c r="C49" s="523"/>
      <c r="D49" s="468"/>
    </row>
    <row r="50" spans="1:4" ht="48.75">
      <c r="A50" s="10" t="s">
        <v>26</v>
      </c>
      <c r="B50" s="24" t="s">
        <v>69</v>
      </c>
      <c r="C50" s="523"/>
      <c r="D50" s="468"/>
    </row>
    <row r="51" spans="1:4">
      <c r="A51" s="133" t="s">
        <v>70</v>
      </c>
      <c r="B51" s="8"/>
      <c r="C51" s="523"/>
      <c r="D51" s="468"/>
    </row>
    <row r="52" spans="1:4" ht="36.75">
      <c r="A52" s="10" t="s">
        <v>71</v>
      </c>
      <c r="B52" s="24" t="s">
        <v>18</v>
      </c>
      <c r="C52" s="523"/>
      <c r="D52" s="468"/>
    </row>
    <row r="53" spans="1:4">
      <c r="A53" s="10" t="s">
        <v>72</v>
      </c>
      <c r="B53" s="24" t="s">
        <v>19</v>
      </c>
      <c r="C53" s="523"/>
      <c r="D53" s="468"/>
    </row>
    <row r="54" spans="1:4">
      <c r="A54" s="10" t="s">
        <v>73</v>
      </c>
      <c r="B54" s="25" t="s">
        <v>19</v>
      </c>
      <c r="C54" s="523"/>
      <c r="D54" s="468"/>
    </row>
    <row r="55" spans="1:4">
      <c r="A55" s="10" t="s">
        <v>74</v>
      </c>
      <c r="B55" s="25" t="s">
        <v>19</v>
      </c>
      <c r="C55" s="523"/>
      <c r="D55" s="468"/>
    </row>
    <row r="56" spans="1:4">
      <c r="A56" s="10" t="s">
        <v>75</v>
      </c>
      <c r="B56" s="25" t="s">
        <v>19</v>
      </c>
      <c r="C56" s="523"/>
      <c r="D56" s="468"/>
    </row>
    <row r="57" spans="1:4">
      <c r="A57" s="10" t="s">
        <v>27</v>
      </c>
      <c r="B57" s="25" t="s">
        <v>19</v>
      </c>
      <c r="C57" s="523"/>
      <c r="D57" s="468"/>
    </row>
    <row r="58" spans="1:4" ht="36.75">
      <c r="A58" s="11" t="s">
        <v>28</v>
      </c>
      <c r="B58" s="24" t="s">
        <v>18</v>
      </c>
      <c r="C58" s="524"/>
      <c r="D58" s="469"/>
    </row>
    <row r="59" spans="1:4">
      <c r="A59" s="122" t="s">
        <v>29</v>
      </c>
      <c r="B59" s="123"/>
      <c r="C59" s="123"/>
      <c r="D59" s="124"/>
    </row>
    <row r="60" spans="1:4" ht="24.75">
      <c r="A60" s="10" t="s">
        <v>30</v>
      </c>
      <c r="B60" s="24" t="s">
        <v>76</v>
      </c>
      <c r="C60" s="487">
        <v>1.75</v>
      </c>
      <c r="D60" s="487">
        <f>C60*8*D8</f>
        <v>16604</v>
      </c>
    </row>
    <row r="61" spans="1:4" ht="24.75">
      <c r="A61" s="10" t="s">
        <v>77</v>
      </c>
      <c r="B61" s="24" t="s">
        <v>76</v>
      </c>
      <c r="C61" s="523"/>
      <c r="D61" s="523"/>
    </row>
    <row r="62" spans="1:4" ht="24.75">
      <c r="A62" s="10" t="s">
        <v>31</v>
      </c>
      <c r="B62" s="24" t="s">
        <v>67</v>
      </c>
      <c r="C62" s="523"/>
      <c r="D62" s="523"/>
    </row>
    <row r="63" spans="1:4" ht="24.75">
      <c r="A63" s="10" t="s">
        <v>78</v>
      </c>
      <c r="B63" s="24" t="s">
        <v>76</v>
      </c>
      <c r="C63" s="523"/>
      <c r="D63" s="523"/>
    </row>
    <row r="64" spans="1:4" ht="36.75">
      <c r="A64" s="11" t="s">
        <v>32</v>
      </c>
      <c r="B64" s="24" t="s">
        <v>18</v>
      </c>
      <c r="C64" s="523"/>
      <c r="D64" s="523"/>
    </row>
    <row r="65" spans="1:4">
      <c r="A65" s="11" t="s">
        <v>33</v>
      </c>
      <c r="B65" s="25" t="s">
        <v>67</v>
      </c>
      <c r="C65" s="524"/>
      <c r="D65" s="524"/>
    </row>
    <row r="66" spans="1:4">
      <c r="A66" s="122" t="s">
        <v>34</v>
      </c>
      <c r="B66" s="123"/>
      <c r="C66" s="123"/>
      <c r="D66" s="124"/>
    </row>
    <row r="67" spans="1:4" ht="48">
      <c r="A67" s="41" t="s">
        <v>80</v>
      </c>
      <c r="B67" s="125" t="s">
        <v>79</v>
      </c>
      <c r="C67" s="125">
        <v>2.41</v>
      </c>
      <c r="D67" s="171">
        <f>C67*8*D8</f>
        <v>22866.080000000002</v>
      </c>
    </row>
    <row r="68" spans="1:4">
      <c r="A68" s="126" t="s">
        <v>35</v>
      </c>
      <c r="B68" s="141"/>
      <c r="C68" s="487">
        <v>2.14</v>
      </c>
      <c r="D68" s="527">
        <v>20304.48</v>
      </c>
    </row>
    <row r="69" spans="1:4">
      <c r="A69" s="8" t="s">
        <v>83</v>
      </c>
      <c r="B69" s="141" t="s">
        <v>84</v>
      </c>
      <c r="C69" s="525"/>
      <c r="D69" s="525"/>
    </row>
    <row r="70" spans="1:4">
      <c r="A70" s="8" t="s">
        <v>82</v>
      </c>
      <c r="B70" s="141" t="s">
        <v>84</v>
      </c>
      <c r="C70" s="525"/>
      <c r="D70" s="525"/>
    </row>
    <row r="71" spans="1:4">
      <c r="A71" s="8" t="s">
        <v>81</v>
      </c>
      <c r="B71" s="141" t="s">
        <v>84</v>
      </c>
      <c r="C71" s="526"/>
      <c r="D71" s="526"/>
    </row>
    <row r="72" spans="1:4" ht="60">
      <c r="A72" s="8" t="s">
        <v>170</v>
      </c>
      <c r="B72" s="24" t="s">
        <v>18</v>
      </c>
      <c r="C72" s="135">
        <v>4.3499999999999996</v>
      </c>
      <c r="D72" s="174">
        <v>41273.279999999999</v>
      </c>
    </row>
    <row r="73" spans="1:4">
      <c r="A73" s="133" t="s">
        <v>36</v>
      </c>
      <c r="B73" s="25"/>
      <c r="C73" s="89">
        <f>SUM(C72,C68,C67,C60,C46,C42,C35,C28,C24,C17,C14,C13)</f>
        <v>21.62</v>
      </c>
      <c r="D73" s="89">
        <f>SUM(D13,D14,D17,D24,D28,D35,D42,D46,D60,D67,D68,D72)</f>
        <v>205131.28000000003</v>
      </c>
    </row>
  </sheetData>
  <mergeCells count="13">
    <mergeCell ref="A1:D1"/>
    <mergeCell ref="C46:C58"/>
    <mergeCell ref="D46:D58"/>
    <mergeCell ref="C68:C71"/>
    <mergeCell ref="D68:D71"/>
    <mergeCell ref="C28:C33"/>
    <mergeCell ref="D28:D33"/>
    <mergeCell ref="C35:C40"/>
    <mergeCell ref="D35:D40"/>
    <mergeCell ref="C42:C44"/>
    <mergeCell ref="D42:D44"/>
    <mergeCell ref="C60:C65"/>
    <mergeCell ref="D60:D65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81"/>
  <sheetViews>
    <sheetView workbookViewId="0">
      <selection activeCell="C82" sqref="C82"/>
    </sheetView>
  </sheetViews>
  <sheetFormatPr defaultRowHeight="15"/>
  <cols>
    <col min="1" max="1" width="55.85546875" customWidth="1"/>
    <col min="2" max="2" width="10.7109375" customWidth="1"/>
  </cols>
  <sheetData>
    <row r="1" spans="1:6">
      <c r="A1" s="507" t="s">
        <v>123</v>
      </c>
      <c r="B1" s="507"/>
      <c r="C1" s="507"/>
      <c r="D1" s="507"/>
      <c r="E1" s="507"/>
      <c r="F1" s="507"/>
    </row>
    <row r="2" spans="1:6">
      <c r="A2" s="505" t="s">
        <v>165</v>
      </c>
      <c r="B2" s="506"/>
      <c r="C2" s="506"/>
      <c r="D2" s="506"/>
      <c r="E2" s="506"/>
      <c r="F2" s="3"/>
    </row>
    <row r="3" spans="1:6">
      <c r="A3" s="505" t="s">
        <v>166</v>
      </c>
      <c r="B3" s="506"/>
      <c r="C3" s="506"/>
      <c r="D3" s="506"/>
      <c r="E3" s="3"/>
      <c r="F3" s="3"/>
    </row>
    <row r="4" spans="1:6">
      <c r="A4" s="3"/>
      <c r="B4" s="3"/>
      <c r="C4" s="102" t="s">
        <v>37</v>
      </c>
      <c r="D4" s="3">
        <v>1977</v>
      </c>
      <c r="E4" s="3"/>
      <c r="F4" s="3"/>
    </row>
    <row r="5" spans="1:6">
      <c r="A5" s="3"/>
      <c r="B5" s="3"/>
      <c r="C5" s="102" t="s">
        <v>38</v>
      </c>
      <c r="D5" s="3">
        <v>5</v>
      </c>
      <c r="E5" s="3"/>
      <c r="F5" s="3"/>
    </row>
    <row r="6" spans="1:6">
      <c r="A6" s="3"/>
      <c r="B6" s="3"/>
      <c r="C6" s="102" t="s">
        <v>39</v>
      </c>
      <c r="D6" s="3">
        <v>4</v>
      </c>
      <c r="E6" s="3"/>
      <c r="F6" s="3"/>
    </row>
    <row r="7" spans="1:6">
      <c r="A7" s="3"/>
      <c r="B7" s="3"/>
      <c r="C7" s="102" t="s">
        <v>40</v>
      </c>
      <c r="D7" s="3">
        <v>56</v>
      </c>
      <c r="E7" s="3"/>
      <c r="F7" s="3"/>
    </row>
    <row r="8" spans="1:6">
      <c r="A8" s="3"/>
      <c r="B8" s="3"/>
      <c r="C8" s="102" t="s">
        <v>44</v>
      </c>
      <c r="D8" s="3">
        <v>2682.4</v>
      </c>
      <c r="E8" s="3"/>
      <c r="F8" s="3"/>
    </row>
    <row r="9" spans="1:6">
      <c r="A9" s="3"/>
      <c r="B9" s="3"/>
      <c r="C9" s="102" t="s">
        <v>41</v>
      </c>
      <c r="D9" s="3">
        <v>269.3</v>
      </c>
      <c r="E9" s="3"/>
      <c r="F9" s="3"/>
    </row>
    <row r="10" spans="1:6">
      <c r="A10" s="3"/>
      <c r="B10" s="3"/>
      <c r="C10" s="102" t="s">
        <v>45</v>
      </c>
      <c r="D10" s="181">
        <v>655.8</v>
      </c>
      <c r="E10" s="3"/>
      <c r="F10" s="3"/>
    </row>
    <row r="11" spans="1:6" ht="48.75">
      <c r="A11" s="134" t="s">
        <v>1</v>
      </c>
      <c r="B11" s="134" t="s">
        <v>2</v>
      </c>
      <c r="C11" s="134" t="s">
        <v>3</v>
      </c>
      <c r="D11" s="134" t="s">
        <v>4</v>
      </c>
      <c r="E11" s="3"/>
      <c r="F11" s="3"/>
    </row>
    <row r="12" spans="1:6">
      <c r="A12" s="498" t="s">
        <v>5</v>
      </c>
      <c r="B12" s="499"/>
      <c r="C12" s="499"/>
      <c r="D12" s="500"/>
      <c r="E12" s="3"/>
      <c r="F12" s="3"/>
    </row>
    <row r="13" spans="1:6" ht="147" customHeight="1">
      <c r="A13" s="8" t="s">
        <v>6</v>
      </c>
      <c r="B13" s="127" t="s">
        <v>7</v>
      </c>
      <c r="C13" s="127">
        <v>0.14000000000000001</v>
      </c>
      <c r="D13" s="128">
        <f>C13*D8*12</f>
        <v>4506.4320000000007</v>
      </c>
      <c r="E13" s="3"/>
      <c r="F13" s="3"/>
    </row>
    <row r="14" spans="1:6" ht="135.75" customHeight="1">
      <c r="A14" s="8" t="s">
        <v>52</v>
      </c>
      <c r="B14" s="127" t="s">
        <v>8</v>
      </c>
      <c r="C14" s="86">
        <v>1.23</v>
      </c>
      <c r="D14" s="128">
        <f>C14*D8*12</f>
        <v>39592.224000000002</v>
      </c>
      <c r="E14" s="3"/>
      <c r="F14" s="3"/>
    </row>
    <row r="15" spans="1:6">
      <c r="A15" s="8" t="s">
        <v>9</v>
      </c>
      <c r="B15" s="134"/>
      <c r="C15" s="100"/>
      <c r="D15" s="103"/>
      <c r="E15" s="3"/>
      <c r="F15" s="3"/>
    </row>
    <row r="16" spans="1:6">
      <c r="A16" s="8" t="s">
        <v>167</v>
      </c>
      <c r="B16" s="134" t="s">
        <v>154</v>
      </c>
      <c r="C16" s="99">
        <v>0.15</v>
      </c>
      <c r="D16" s="103">
        <f>C16*12*D8</f>
        <v>4828.32</v>
      </c>
      <c r="E16" s="3"/>
      <c r="F16" s="3"/>
    </row>
    <row r="17" spans="1:6">
      <c r="A17" s="8" t="s">
        <v>112</v>
      </c>
      <c r="B17" s="134" t="s">
        <v>154</v>
      </c>
      <c r="C17" s="99">
        <v>0.28999999999999998</v>
      </c>
      <c r="D17" s="100">
        <f>C17*12*D8</f>
        <v>9334.7519999999986</v>
      </c>
      <c r="E17" s="3"/>
      <c r="F17" s="3"/>
    </row>
    <row r="18" spans="1:6">
      <c r="A18" s="8" t="s">
        <v>135</v>
      </c>
      <c r="B18" s="134" t="s">
        <v>67</v>
      </c>
      <c r="C18" s="99">
        <v>0.18</v>
      </c>
      <c r="D18" s="100">
        <f>C18*D8*12</f>
        <v>5793.9840000000004</v>
      </c>
      <c r="E18" s="3"/>
      <c r="F18" s="3"/>
    </row>
    <row r="19" spans="1:6">
      <c r="A19" s="8" t="s">
        <v>149</v>
      </c>
      <c r="B19" s="134" t="s">
        <v>67</v>
      </c>
      <c r="C19" s="99">
        <v>0.11</v>
      </c>
      <c r="D19" s="100">
        <f>C19*12*D8</f>
        <v>3540.7680000000005</v>
      </c>
      <c r="E19" s="3"/>
      <c r="F19" s="3"/>
    </row>
    <row r="20" spans="1:6">
      <c r="A20" s="8" t="s">
        <v>168</v>
      </c>
      <c r="B20" s="134" t="s">
        <v>19</v>
      </c>
      <c r="C20" s="99">
        <v>0.41</v>
      </c>
      <c r="D20" s="100">
        <f>C20*12*D8</f>
        <v>13197.407999999999</v>
      </c>
      <c r="E20" s="3"/>
      <c r="F20" s="3"/>
    </row>
    <row r="21" spans="1:6">
      <c r="A21" s="8" t="s">
        <v>169</v>
      </c>
      <c r="B21" s="182"/>
      <c r="C21" s="156">
        <v>0.06</v>
      </c>
      <c r="D21" s="100">
        <f>C21*12*D8</f>
        <v>1931.328</v>
      </c>
      <c r="E21" s="3"/>
      <c r="F21" s="3"/>
    </row>
    <row r="22" spans="1:6">
      <c r="A22" s="501" t="s">
        <v>10</v>
      </c>
      <c r="B22" s="502"/>
      <c r="C22" s="502"/>
      <c r="D22" s="503"/>
      <c r="E22" s="3"/>
      <c r="F22" s="3"/>
    </row>
    <row r="23" spans="1:6">
      <c r="A23" s="8" t="s">
        <v>48</v>
      </c>
      <c r="B23" s="8"/>
      <c r="C23" s="8"/>
      <c r="D23" s="8"/>
      <c r="E23" s="3"/>
      <c r="F23" s="3"/>
    </row>
    <row r="24" spans="1:6" ht="24.75">
      <c r="A24" s="40" t="s">
        <v>11</v>
      </c>
      <c r="B24" s="134" t="s">
        <v>46</v>
      </c>
      <c r="C24" s="454">
        <v>2.16</v>
      </c>
      <c r="D24" s="454">
        <f>C24*12*D8</f>
        <v>69527.808000000005</v>
      </c>
      <c r="E24" s="3"/>
      <c r="F24" s="3"/>
    </row>
    <row r="25" spans="1:6" ht="24.75">
      <c r="A25" s="40" t="s">
        <v>12</v>
      </c>
      <c r="B25" s="134" t="s">
        <v>46</v>
      </c>
      <c r="C25" s="454"/>
      <c r="D25" s="454"/>
      <c r="E25" s="3"/>
      <c r="F25" s="3"/>
    </row>
    <row r="26" spans="1:6" ht="24.75">
      <c r="A26" s="40" t="s">
        <v>13</v>
      </c>
      <c r="B26" s="134" t="s">
        <v>46</v>
      </c>
      <c r="C26" s="454"/>
      <c r="D26" s="454"/>
      <c r="E26" s="3"/>
      <c r="F26" s="3"/>
    </row>
    <row r="27" spans="1:6">
      <c r="A27" s="8" t="s">
        <v>51</v>
      </c>
      <c r="B27" s="134" t="s">
        <v>47</v>
      </c>
      <c r="C27" s="454"/>
      <c r="D27" s="454"/>
      <c r="E27" s="3"/>
      <c r="F27" s="3"/>
    </row>
    <row r="28" spans="1:6">
      <c r="A28" s="8" t="s">
        <v>49</v>
      </c>
      <c r="B28" s="134"/>
      <c r="C28" s="454"/>
      <c r="D28" s="454"/>
      <c r="E28" s="3"/>
      <c r="F28" s="3"/>
    </row>
    <row r="29" spans="1:6" ht="24.75">
      <c r="A29" s="8" t="s">
        <v>50</v>
      </c>
      <c r="B29" s="134" t="s">
        <v>54</v>
      </c>
      <c r="C29" s="454"/>
      <c r="D29" s="454"/>
      <c r="E29" s="3"/>
      <c r="F29" s="3"/>
    </row>
    <row r="30" spans="1:6">
      <c r="A30" s="501" t="s">
        <v>55</v>
      </c>
      <c r="B30" s="502"/>
      <c r="C30" s="502"/>
      <c r="D30" s="503"/>
      <c r="E30" s="3"/>
      <c r="F30" s="3"/>
    </row>
    <row r="31" spans="1:6" ht="24">
      <c r="A31" s="40" t="s">
        <v>14</v>
      </c>
      <c r="B31" s="140" t="s">
        <v>56</v>
      </c>
      <c r="C31" s="454">
        <v>0.2</v>
      </c>
      <c r="D31" s="454">
        <f>C31*12*D8</f>
        <v>6437.7600000000011</v>
      </c>
      <c r="E31" s="3"/>
      <c r="F31" s="3"/>
    </row>
    <row r="32" spans="1:6">
      <c r="A32" s="8" t="s">
        <v>15</v>
      </c>
      <c r="B32" s="140" t="s">
        <v>57</v>
      </c>
      <c r="C32" s="454"/>
      <c r="D32" s="454"/>
      <c r="E32" s="3"/>
      <c r="F32" s="3"/>
    </row>
    <row r="33" spans="1:6">
      <c r="A33" s="501" t="s">
        <v>16</v>
      </c>
      <c r="B33" s="502"/>
      <c r="C33" s="502"/>
      <c r="D33" s="503"/>
      <c r="E33" s="3"/>
      <c r="F33" s="3"/>
    </row>
    <row r="34" spans="1:6">
      <c r="A34" s="504" t="s">
        <v>17</v>
      </c>
      <c r="B34" s="504"/>
      <c r="C34" s="504"/>
      <c r="D34" s="504"/>
      <c r="E34" s="3"/>
      <c r="F34" s="3"/>
    </row>
    <row r="35" spans="1:6" ht="36.75">
      <c r="A35" s="9" t="s">
        <v>58</v>
      </c>
      <c r="B35" s="134" t="s">
        <v>8</v>
      </c>
      <c r="C35" s="454">
        <v>0.61</v>
      </c>
      <c r="D35" s="454">
        <f>C35*12*D8</f>
        <v>19635.168000000001</v>
      </c>
      <c r="E35" s="3"/>
      <c r="F35" s="3"/>
    </row>
    <row r="36" spans="1:6">
      <c r="A36" s="10" t="s">
        <v>59</v>
      </c>
      <c r="B36" s="25" t="s">
        <v>60</v>
      </c>
      <c r="C36" s="454"/>
      <c r="D36" s="454"/>
      <c r="E36" s="3"/>
      <c r="F36" s="3"/>
    </row>
    <row r="37" spans="1:6" ht="24.75">
      <c r="A37" s="10" t="s">
        <v>61</v>
      </c>
      <c r="B37" s="25" t="s">
        <v>60</v>
      </c>
      <c r="C37" s="454"/>
      <c r="D37" s="454"/>
      <c r="E37" s="3"/>
      <c r="F37" s="3"/>
    </row>
    <row r="38" spans="1:6" ht="36.75">
      <c r="A38" s="38" t="s">
        <v>62</v>
      </c>
      <c r="B38" s="134" t="s">
        <v>8</v>
      </c>
      <c r="C38" s="454"/>
      <c r="D38" s="454"/>
      <c r="E38" s="3"/>
      <c r="F38" s="3"/>
    </row>
    <row r="39" spans="1:6">
      <c r="A39" s="10" t="s">
        <v>63</v>
      </c>
      <c r="B39" s="25" t="s">
        <v>60</v>
      </c>
      <c r="C39" s="454"/>
      <c r="D39" s="454"/>
      <c r="E39" s="3"/>
      <c r="F39" s="3"/>
    </row>
    <row r="40" spans="1:6" ht="36.75">
      <c r="A40" s="39" t="s">
        <v>20</v>
      </c>
      <c r="B40" s="134" t="s">
        <v>8</v>
      </c>
      <c r="C40" s="454"/>
      <c r="D40" s="454"/>
      <c r="E40" s="3"/>
      <c r="F40" s="3"/>
    </row>
    <row r="41" spans="1:6">
      <c r="A41" s="504" t="s">
        <v>43</v>
      </c>
      <c r="B41" s="504"/>
      <c r="C41" s="504"/>
      <c r="D41" s="504"/>
      <c r="E41" s="3"/>
      <c r="F41" s="3"/>
    </row>
    <row r="42" spans="1:6" ht="36.75">
      <c r="A42" s="10" t="s">
        <v>58</v>
      </c>
      <c r="B42" s="24" t="s">
        <v>18</v>
      </c>
      <c r="C42" s="494">
        <v>1</v>
      </c>
      <c r="D42" s="487">
        <f>C42*12*D8</f>
        <v>32188.800000000003</v>
      </c>
      <c r="E42" s="3"/>
      <c r="F42" s="3"/>
    </row>
    <row r="43" spans="1:6">
      <c r="A43" s="10" t="s">
        <v>59</v>
      </c>
      <c r="B43" s="24" t="s">
        <v>60</v>
      </c>
      <c r="C43" s="495"/>
      <c r="D43" s="497"/>
      <c r="E43" s="3"/>
      <c r="F43" s="3"/>
    </row>
    <row r="44" spans="1:6" ht="24.75">
      <c r="A44" s="10" t="s">
        <v>87</v>
      </c>
      <c r="B44" s="24" t="s">
        <v>60</v>
      </c>
      <c r="C44" s="495"/>
      <c r="D44" s="497"/>
      <c r="E44" s="3"/>
      <c r="F44" s="3"/>
    </row>
    <row r="45" spans="1:6" ht="36.75">
      <c r="A45" s="10" t="s">
        <v>85</v>
      </c>
      <c r="B45" s="24" t="s">
        <v>18</v>
      </c>
      <c r="C45" s="495"/>
      <c r="D45" s="497"/>
      <c r="E45" s="3"/>
      <c r="F45" s="3"/>
    </row>
    <row r="46" spans="1:6" ht="36.75">
      <c r="A46" s="11" t="s">
        <v>86</v>
      </c>
      <c r="B46" s="24" t="s">
        <v>18</v>
      </c>
      <c r="C46" s="495"/>
      <c r="D46" s="497"/>
      <c r="E46" s="3"/>
      <c r="F46" s="3"/>
    </row>
    <row r="47" spans="1:6">
      <c r="A47" s="10" t="s">
        <v>63</v>
      </c>
      <c r="B47" s="24" t="s">
        <v>60</v>
      </c>
      <c r="C47" s="496"/>
      <c r="D47" s="491"/>
      <c r="E47" s="3"/>
      <c r="F47" s="3"/>
    </row>
    <row r="48" spans="1:6">
      <c r="A48" s="504" t="s">
        <v>21</v>
      </c>
      <c r="B48" s="504"/>
      <c r="C48" s="504"/>
      <c r="D48" s="504"/>
      <c r="E48" s="3"/>
      <c r="F48" s="3"/>
    </row>
    <row r="49" spans="1:6" ht="36.75">
      <c r="A49" s="38" t="s">
        <v>22</v>
      </c>
      <c r="B49" s="134" t="s">
        <v>8</v>
      </c>
      <c r="C49" s="487">
        <v>0.69</v>
      </c>
      <c r="D49" s="487">
        <f>C49*D8*12</f>
        <v>22210.272000000001</v>
      </c>
      <c r="E49" s="3"/>
      <c r="F49" s="3"/>
    </row>
    <row r="50" spans="1:6" ht="36.75">
      <c r="A50" s="38" t="s">
        <v>23</v>
      </c>
      <c r="B50" s="134" t="s">
        <v>8</v>
      </c>
      <c r="C50" s="497"/>
      <c r="D50" s="497"/>
      <c r="E50" s="3"/>
      <c r="F50" s="3"/>
    </row>
    <row r="51" spans="1:6" ht="36.75">
      <c r="A51" s="11" t="s">
        <v>64</v>
      </c>
      <c r="B51" s="134" t="s">
        <v>8</v>
      </c>
      <c r="C51" s="491"/>
      <c r="D51" s="491"/>
      <c r="E51" s="3"/>
      <c r="F51" s="3"/>
    </row>
    <row r="52" spans="1:6">
      <c r="A52" s="504" t="s">
        <v>24</v>
      </c>
      <c r="B52" s="504"/>
      <c r="C52" s="504"/>
      <c r="D52" s="504"/>
      <c r="E52" s="3"/>
      <c r="F52" s="3"/>
    </row>
    <row r="53" spans="1:6" ht="24">
      <c r="A53" s="165" t="s">
        <v>65</v>
      </c>
      <c r="B53" s="167" t="s">
        <v>57</v>
      </c>
      <c r="C53" s="456">
        <v>3.74</v>
      </c>
      <c r="D53" s="456">
        <f>C53*12*D8</f>
        <v>120386.11200000001</v>
      </c>
      <c r="E53" s="3"/>
      <c r="F53" s="3"/>
    </row>
    <row r="54" spans="1:6">
      <c r="A54" s="165" t="s">
        <v>66</v>
      </c>
      <c r="B54" s="167" t="s">
        <v>67</v>
      </c>
      <c r="C54" s="456"/>
      <c r="D54" s="456"/>
      <c r="E54" s="3"/>
      <c r="F54" s="3"/>
    </row>
    <row r="55" spans="1:6" ht="24">
      <c r="A55" s="165" t="s">
        <v>68</v>
      </c>
      <c r="B55" s="167" t="s">
        <v>67</v>
      </c>
      <c r="C55" s="456"/>
      <c r="D55" s="456"/>
      <c r="E55" s="3"/>
      <c r="F55" s="3"/>
    </row>
    <row r="56" spans="1:6" ht="36.75">
      <c r="A56" s="165" t="s">
        <v>25</v>
      </c>
      <c r="B56" s="167" t="s">
        <v>69</v>
      </c>
      <c r="C56" s="456"/>
      <c r="D56" s="456"/>
      <c r="E56" s="3"/>
      <c r="F56" s="3"/>
    </row>
    <row r="57" spans="1:6" ht="36.75">
      <c r="A57" s="163" t="s">
        <v>26</v>
      </c>
      <c r="B57" s="167" t="s">
        <v>69</v>
      </c>
      <c r="C57" s="456"/>
      <c r="D57" s="456"/>
      <c r="E57" s="3"/>
      <c r="F57" s="3"/>
    </row>
    <row r="58" spans="1:6">
      <c r="A58" s="157" t="s">
        <v>70</v>
      </c>
      <c r="B58" s="157"/>
      <c r="C58" s="456"/>
      <c r="D58" s="456"/>
      <c r="E58" s="3"/>
      <c r="F58" s="3"/>
    </row>
    <row r="59" spans="1:6" ht="36.75">
      <c r="A59" s="163" t="s">
        <v>71</v>
      </c>
      <c r="B59" s="167" t="s">
        <v>18</v>
      </c>
      <c r="C59" s="456"/>
      <c r="D59" s="456"/>
      <c r="E59" s="3"/>
      <c r="F59" s="3"/>
    </row>
    <row r="60" spans="1:6">
      <c r="A60" s="163" t="s">
        <v>72</v>
      </c>
      <c r="B60" s="167" t="s">
        <v>19</v>
      </c>
      <c r="C60" s="456"/>
      <c r="D60" s="456"/>
      <c r="E60" s="3"/>
      <c r="F60" s="3"/>
    </row>
    <row r="61" spans="1:6">
      <c r="A61" s="163" t="s">
        <v>73</v>
      </c>
      <c r="B61" s="164" t="s">
        <v>19</v>
      </c>
      <c r="C61" s="456"/>
      <c r="D61" s="456"/>
      <c r="E61" s="3"/>
      <c r="F61" s="3"/>
    </row>
    <row r="62" spans="1:6">
      <c r="A62" s="163" t="s">
        <v>74</v>
      </c>
      <c r="B62" s="164" t="s">
        <v>19</v>
      </c>
      <c r="C62" s="456"/>
      <c r="D62" s="456"/>
      <c r="E62" s="3"/>
      <c r="F62" s="3"/>
    </row>
    <row r="63" spans="1:6">
      <c r="A63" s="163" t="s">
        <v>75</v>
      </c>
      <c r="B63" s="164" t="s">
        <v>19</v>
      </c>
      <c r="C63" s="456"/>
      <c r="D63" s="456"/>
      <c r="E63" s="3"/>
      <c r="F63" s="3"/>
    </row>
    <row r="64" spans="1:6">
      <c r="A64" s="163" t="s">
        <v>27</v>
      </c>
      <c r="B64" s="164" t="s">
        <v>19</v>
      </c>
      <c r="C64" s="456"/>
      <c r="D64" s="456"/>
      <c r="E64" s="3"/>
      <c r="F64" s="3"/>
    </row>
    <row r="65" spans="1:6" ht="36.75">
      <c r="A65" s="168" t="s">
        <v>28</v>
      </c>
      <c r="B65" s="167" t="s">
        <v>18</v>
      </c>
      <c r="C65" s="456"/>
      <c r="D65" s="456"/>
      <c r="E65" s="3"/>
      <c r="F65" s="3"/>
    </row>
    <row r="66" spans="1:6">
      <c r="A66" s="517" t="s">
        <v>29</v>
      </c>
      <c r="B66" s="517"/>
      <c r="C66" s="517"/>
      <c r="D66" s="517"/>
      <c r="E66" s="3"/>
      <c r="F66" s="3"/>
    </row>
    <row r="67" spans="1:6" ht="24.75">
      <c r="A67" s="163" t="s">
        <v>30</v>
      </c>
      <c r="B67" s="167" t="s">
        <v>76</v>
      </c>
      <c r="C67" s="458">
        <v>1.75</v>
      </c>
      <c r="D67" s="456">
        <f>C67*12*D8</f>
        <v>56330.400000000001</v>
      </c>
      <c r="E67" s="3"/>
      <c r="F67" s="3"/>
    </row>
    <row r="68" spans="1:6" ht="24.75">
      <c r="A68" s="163" t="s">
        <v>77</v>
      </c>
      <c r="B68" s="167" t="s">
        <v>76</v>
      </c>
      <c r="C68" s="458"/>
      <c r="D68" s="456"/>
      <c r="E68" s="3"/>
      <c r="F68" s="3"/>
    </row>
    <row r="69" spans="1:6" ht="24.75">
      <c r="A69" s="163" t="s">
        <v>31</v>
      </c>
      <c r="B69" s="167" t="s">
        <v>67</v>
      </c>
      <c r="C69" s="458"/>
      <c r="D69" s="456"/>
      <c r="E69" s="3"/>
      <c r="F69" s="3"/>
    </row>
    <row r="70" spans="1:6" ht="24.75">
      <c r="A70" s="163" t="s">
        <v>78</v>
      </c>
      <c r="B70" s="167" t="s">
        <v>76</v>
      </c>
      <c r="C70" s="458"/>
      <c r="D70" s="456"/>
      <c r="E70" s="3"/>
      <c r="F70" s="3"/>
    </row>
    <row r="71" spans="1:6" ht="36.75">
      <c r="A71" s="168" t="s">
        <v>32</v>
      </c>
      <c r="B71" s="167" t="s">
        <v>18</v>
      </c>
      <c r="C71" s="458"/>
      <c r="D71" s="456"/>
      <c r="E71" s="3"/>
      <c r="F71" s="3"/>
    </row>
    <row r="72" spans="1:6">
      <c r="A72" s="168" t="s">
        <v>33</v>
      </c>
      <c r="B72" s="164" t="s">
        <v>67</v>
      </c>
      <c r="C72" s="458"/>
      <c r="D72" s="456"/>
      <c r="E72" s="3"/>
      <c r="F72" s="3"/>
    </row>
    <row r="73" spans="1:6">
      <c r="A73" s="514" t="s">
        <v>34</v>
      </c>
      <c r="B73" s="515"/>
      <c r="C73" s="515"/>
      <c r="D73" s="516"/>
      <c r="E73" s="3"/>
      <c r="F73" s="3"/>
    </row>
    <row r="74" spans="1:6" ht="48">
      <c r="A74" s="170" t="s">
        <v>80</v>
      </c>
      <c r="B74" s="171" t="s">
        <v>79</v>
      </c>
      <c r="C74" s="171">
        <v>2.41</v>
      </c>
      <c r="D74" s="171">
        <f>C74*12*D8</f>
        <v>77575.008000000002</v>
      </c>
      <c r="E74" s="3"/>
      <c r="F74" s="3"/>
    </row>
    <row r="75" spans="1:6">
      <c r="A75" s="160" t="s">
        <v>35</v>
      </c>
      <c r="B75" s="173"/>
      <c r="C75" s="464">
        <v>2.14</v>
      </c>
      <c r="D75" s="528">
        <v>68884.25</v>
      </c>
      <c r="E75" s="508"/>
      <c r="F75" s="3"/>
    </row>
    <row r="76" spans="1:6">
      <c r="A76" s="157" t="s">
        <v>83</v>
      </c>
      <c r="B76" s="173" t="s">
        <v>84</v>
      </c>
      <c r="C76" s="521"/>
      <c r="D76" s="529"/>
      <c r="E76" s="508"/>
      <c r="F76" s="3"/>
    </row>
    <row r="77" spans="1:6">
      <c r="A77" s="157" t="s">
        <v>82</v>
      </c>
      <c r="B77" s="173" t="s">
        <v>84</v>
      </c>
      <c r="C77" s="521"/>
      <c r="D77" s="529"/>
      <c r="E77" s="508"/>
      <c r="F77" s="3"/>
    </row>
    <row r="78" spans="1:6">
      <c r="A78" s="157" t="s">
        <v>81</v>
      </c>
      <c r="B78" s="173" t="s">
        <v>84</v>
      </c>
      <c r="C78" s="155"/>
      <c r="D78" s="175"/>
      <c r="E78" s="3"/>
      <c r="F78" s="3"/>
    </row>
    <row r="79" spans="1:6" ht="60">
      <c r="A79" s="8" t="s">
        <v>170</v>
      </c>
      <c r="B79" s="167" t="s">
        <v>18</v>
      </c>
      <c r="C79" s="174">
        <v>4.3499999999999996</v>
      </c>
      <c r="D79" s="174">
        <v>97740.76</v>
      </c>
      <c r="E79" s="3"/>
      <c r="F79" s="3"/>
    </row>
    <row r="80" spans="1:6">
      <c r="A80" s="8" t="s">
        <v>113</v>
      </c>
      <c r="B80" s="167"/>
      <c r="C80" s="172"/>
      <c r="D80" s="172">
        <v>-12451.77</v>
      </c>
      <c r="E80" s="3"/>
      <c r="F80" s="3"/>
    </row>
    <row r="81" spans="1:6">
      <c r="A81" s="8" t="s">
        <v>36</v>
      </c>
      <c r="B81" s="25"/>
      <c r="C81" s="89">
        <f>SUM(C79,C75,C74,C67,C53,C49,C42,C35,C31,C24,C21,C20,C19,C18,C17,C16,C14,C13)</f>
        <v>21.619999999999994</v>
      </c>
      <c r="D81" s="89">
        <f>SUM(D13,D14,D17,D18,D21,D24,D31,D35,D42,D49,D53,D67,D74,D75,D79,D16,D19,D20,D80)</f>
        <v>641189.7840000001</v>
      </c>
      <c r="E81" s="3"/>
      <c r="F81" s="106"/>
    </row>
  </sheetData>
  <mergeCells count="30">
    <mergeCell ref="A73:D73"/>
    <mergeCell ref="C75:C77"/>
    <mergeCell ref="D75:D77"/>
    <mergeCell ref="E75:E77"/>
    <mergeCell ref="A52:D52"/>
    <mergeCell ref="C53:C65"/>
    <mergeCell ref="D53:D65"/>
    <mergeCell ref="A66:D66"/>
    <mergeCell ref="C67:C72"/>
    <mergeCell ref="D67:D72"/>
    <mergeCell ref="A41:D41"/>
    <mergeCell ref="C42:C47"/>
    <mergeCell ref="D42:D47"/>
    <mergeCell ref="A48:D48"/>
    <mergeCell ref="C49:C51"/>
    <mergeCell ref="D49:D51"/>
    <mergeCell ref="C35:C40"/>
    <mergeCell ref="D35:D40"/>
    <mergeCell ref="A1:F1"/>
    <mergeCell ref="A2:E2"/>
    <mergeCell ref="A3:D3"/>
    <mergeCell ref="A12:D12"/>
    <mergeCell ref="A22:D22"/>
    <mergeCell ref="C24:C29"/>
    <mergeCell ref="D24:D29"/>
    <mergeCell ref="A30:D30"/>
    <mergeCell ref="C31:C32"/>
    <mergeCell ref="D31:D32"/>
    <mergeCell ref="A33:D33"/>
    <mergeCell ref="A34:D3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F85"/>
  <sheetViews>
    <sheetView topLeftCell="A61" workbookViewId="0">
      <selection activeCell="C81" sqref="C81"/>
    </sheetView>
  </sheetViews>
  <sheetFormatPr defaultRowHeight="15"/>
  <cols>
    <col min="1" max="1" width="45.7109375" customWidth="1"/>
    <col min="4" max="4" width="9.7109375" bestFit="1" customWidth="1"/>
    <col min="5" max="5" width="11.42578125" customWidth="1"/>
  </cols>
  <sheetData>
    <row r="1" spans="1:6">
      <c r="A1" s="507" t="s">
        <v>123</v>
      </c>
      <c r="B1" s="507"/>
      <c r="C1" s="507"/>
      <c r="D1" s="507"/>
      <c r="E1" s="507"/>
      <c r="F1" s="507"/>
    </row>
    <row r="2" spans="1:6">
      <c r="A2" s="533" t="s">
        <v>171</v>
      </c>
      <c r="B2" s="534"/>
      <c r="C2" s="534"/>
      <c r="D2" s="534"/>
      <c r="E2" s="534"/>
      <c r="F2" s="3"/>
    </row>
    <row r="3" spans="1:6">
      <c r="A3" s="533" t="s">
        <v>128</v>
      </c>
      <c r="B3" s="534"/>
      <c r="C3" s="534"/>
      <c r="D3" s="534"/>
      <c r="E3" s="176"/>
      <c r="F3" s="3"/>
    </row>
    <row r="4" spans="1:6">
      <c r="A4" s="176"/>
      <c r="B4" s="176"/>
      <c r="C4" s="200" t="s">
        <v>37</v>
      </c>
      <c r="D4" s="176">
        <v>1986</v>
      </c>
      <c r="E4" s="176"/>
      <c r="F4" s="3"/>
    </row>
    <row r="5" spans="1:6">
      <c r="A5" s="176"/>
      <c r="B5" s="176"/>
      <c r="C5" s="200" t="s">
        <v>38</v>
      </c>
      <c r="D5" s="176">
        <v>5</v>
      </c>
      <c r="E5" s="176"/>
      <c r="F5" s="3"/>
    </row>
    <row r="6" spans="1:6">
      <c r="A6" s="176"/>
      <c r="B6" s="176"/>
      <c r="C6" s="200" t="s">
        <v>39</v>
      </c>
      <c r="D6" s="176">
        <v>3</v>
      </c>
      <c r="E6" s="176"/>
      <c r="F6" s="3"/>
    </row>
    <row r="7" spans="1:6">
      <c r="A7" s="176"/>
      <c r="B7" s="176"/>
      <c r="C7" s="200" t="s">
        <v>40</v>
      </c>
      <c r="D7" s="176">
        <v>105</v>
      </c>
      <c r="E7" s="176"/>
      <c r="F7" s="3"/>
    </row>
    <row r="8" spans="1:6">
      <c r="A8" s="176"/>
      <c r="B8" s="176"/>
      <c r="C8" s="200" t="s">
        <v>44</v>
      </c>
      <c r="D8" s="176">
        <v>3975.3</v>
      </c>
      <c r="E8" s="176"/>
      <c r="F8" s="3"/>
    </row>
    <row r="9" spans="1:6">
      <c r="A9" s="176"/>
      <c r="B9" s="176"/>
      <c r="C9" s="200" t="s">
        <v>41</v>
      </c>
      <c r="D9" s="176">
        <v>538.79999999999995</v>
      </c>
      <c r="E9" s="176"/>
      <c r="F9" s="3"/>
    </row>
    <row r="10" spans="1:6">
      <c r="A10" s="176"/>
      <c r="B10" s="176"/>
      <c r="C10" s="200" t="s">
        <v>45</v>
      </c>
      <c r="D10" s="176">
        <v>927.8</v>
      </c>
      <c r="E10" s="176"/>
      <c r="F10" s="3"/>
    </row>
    <row r="11" spans="1:6" ht="48.75">
      <c r="A11" s="158" t="s">
        <v>1</v>
      </c>
      <c r="B11" s="158" t="s">
        <v>2</v>
      </c>
      <c r="C11" s="158" t="s">
        <v>3</v>
      </c>
      <c r="D11" s="158" t="s">
        <v>4</v>
      </c>
      <c r="E11" s="176"/>
      <c r="F11" s="3"/>
    </row>
    <row r="12" spans="1:6">
      <c r="A12" s="535" t="s">
        <v>5</v>
      </c>
      <c r="B12" s="536"/>
      <c r="C12" s="536"/>
      <c r="D12" s="537"/>
      <c r="E12" s="176"/>
      <c r="F12" s="3"/>
    </row>
    <row r="13" spans="1:6" ht="180">
      <c r="A13" s="157" t="s">
        <v>6</v>
      </c>
      <c r="B13" s="172" t="s">
        <v>7</v>
      </c>
      <c r="C13" s="172">
        <v>0.14000000000000001</v>
      </c>
      <c r="D13" s="169">
        <f>C13*D8*8</f>
        <v>4452.3360000000002</v>
      </c>
      <c r="E13" s="176"/>
      <c r="F13" s="3"/>
    </row>
    <row r="14" spans="1:6" ht="168">
      <c r="A14" s="157" t="s">
        <v>52</v>
      </c>
      <c r="B14" s="172" t="s">
        <v>8</v>
      </c>
      <c r="C14" s="201">
        <v>1.79</v>
      </c>
      <c r="D14" s="169">
        <f>C14*D8*8</f>
        <v>56926.296000000002</v>
      </c>
      <c r="E14" s="176"/>
      <c r="F14" s="3"/>
    </row>
    <row r="15" spans="1:6" ht="14.25" customHeight="1">
      <c r="A15" s="157" t="s">
        <v>9</v>
      </c>
      <c r="B15" s="158"/>
      <c r="C15" s="99"/>
      <c r="D15" s="202"/>
      <c r="E15" s="176"/>
      <c r="F15" s="3"/>
    </row>
    <row r="16" spans="1:6" ht="14.25" customHeight="1">
      <c r="A16" s="157" t="s">
        <v>172</v>
      </c>
      <c r="B16" s="158" t="s">
        <v>142</v>
      </c>
      <c r="C16" s="99">
        <v>0.5</v>
      </c>
      <c r="D16" s="202">
        <f>C16*8*D8</f>
        <v>15901.2</v>
      </c>
      <c r="E16" s="176"/>
      <c r="F16" s="3"/>
    </row>
    <row r="17" spans="1:6" ht="14.25" customHeight="1">
      <c r="A17" s="157" t="s">
        <v>173</v>
      </c>
      <c r="B17" s="158" t="s">
        <v>60</v>
      </c>
      <c r="C17" s="99">
        <v>0.28999999999999998</v>
      </c>
      <c r="D17" s="202">
        <f>C17*8*D8</f>
        <v>9222.6959999999999</v>
      </c>
      <c r="E17" s="176"/>
      <c r="F17" s="3"/>
    </row>
    <row r="18" spans="1:6" ht="14.25" customHeight="1">
      <c r="A18" s="157" t="s">
        <v>174</v>
      </c>
      <c r="B18" s="158" t="s">
        <v>143</v>
      </c>
      <c r="C18" s="99">
        <v>0.12</v>
      </c>
      <c r="D18" s="202">
        <f>C18*8*D8</f>
        <v>3816.288</v>
      </c>
      <c r="E18" s="176"/>
      <c r="F18" s="3"/>
    </row>
    <row r="19" spans="1:6" ht="14.25" customHeight="1">
      <c r="A19" s="157" t="s">
        <v>175</v>
      </c>
      <c r="B19" s="158" t="s">
        <v>137</v>
      </c>
      <c r="C19" s="99">
        <v>2.06</v>
      </c>
      <c r="D19" s="202">
        <f>C19*8*D8</f>
        <v>65512.944000000003</v>
      </c>
      <c r="E19" s="176"/>
      <c r="F19" s="3"/>
    </row>
    <row r="20" spans="1:6" ht="14.25" customHeight="1">
      <c r="A20" s="157" t="s">
        <v>176</v>
      </c>
      <c r="B20" s="158" t="s">
        <v>137</v>
      </c>
      <c r="C20" s="99">
        <v>0.11</v>
      </c>
      <c r="D20" s="202">
        <f>C20*8*D8</f>
        <v>3498.2640000000001</v>
      </c>
      <c r="E20" s="176"/>
      <c r="F20" s="3"/>
    </row>
    <row r="21" spans="1:6" ht="14.25" customHeight="1">
      <c r="A21" s="157" t="s">
        <v>177</v>
      </c>
      <c r="B21" s="158" t="s">
        <v>60</v>
      </c>
      <c r="C21" s="99">
        <v>0.15</v>
      </c>
      <c r="D21" s="202">
        <f>C21*8*D8</f>
        <v>4770.3599999999997</v>
      </c>
      <c r="E21" s="176"/>
      <c r="F21" s="3"/>
    </row>
    <row r="22" spans="1:6" ht="14.25" customHeight="1">
      <c r="A22" s="157" t="s">
        <v>178</v>
      </c>
      <c r="B22" s="158" t="s">
        <v>67</v>
      </c>
      <c r="C22" s="99">
        <v>0.45</v>
      </c>
      <c r="D22" s="202">
        <f>C22*8*D8</f>
        <v>14311.080000000002</v>
      </c>
      <c r="E22" s="176"/>
      <c r="F22" s="3"/>
    </row>
    <row r="23" spans="1:6">
      <c r="A23" s="514" t="s">
        <v>10</v>
      </c>
      <c r="B23" s="515"/>
      <c r="C23" s="515"/>
      <c r="D23" s="516"/>
      <c r="E23" s="176"/>
      <c r="F23" s="3"/>
    </row>
    <row r="24" spans="1:6">
      <c r="A24" s="157" t="s">
        <v>48</v>
      </c>
      <c r="B24" s="157"/>
      <c r="C24" s="157"/>
      <c r="D24" s="157"/>
      <c r="E24" s="176"/>
      <c r="F24" s="3"/>
    </row>
    <row r="25" spans="1:6" ht="24.75">
      <c r="A25" s="159" t="s">
        <v>11</v>
      </c>
      <c r="B25" s="158" t="s">
        <v>46</v>
      </c>
      <c r="C25" s="456">
        <v>2.16</v>
      </c>
      <c r="D25" s="456">
        <f>C25*8*D8</f>
        <v>68693.184000000008</v>
      </c>
      <c r="E25" s="176"/>
      <c r="F25" s="3"/>
    </row>
    <row r="26" spans="1:6" ht="24.75">
      <c r="A26" s="159" t="s">
        <v>12</v>
      </c>
      <c r="B26" s="158" t="s">
        <v>46</v>
      </c>
      <c r="C26" s="456"/>
      <c r="D26" s="456"/>
      <c r="E26" s="176"/>
      <c r="F26" s="3"/>
    </row>
    <row r="27" spans="1:6" ht="24.75">
      <c r="A27" s="159" t="s">
        <v>13</v>
      </c>
      <c r="B27" s="158" t="s">
        <v>46</v>
      </c>
      <c r="C27" s="456"/>
      <c r="D27" s="456"/>
      <c r="E27" s="176"/>
      <c r="F27" s="3"/>
    </row>
    <row r="28" spans="1:6" ht="24.75">
      <c r="A28" s="157" t="s">
        <v>51</v>
      </c>
      <c r="B28" s="158" t="s">
        <v>47</v>
      </c>
      <c r="C28" s="456"/>
      <c r="D28" s="456"/>
      <c r="E28" s="176"/>
      <c r="F28" s="3"/>
    </row>
    <row r="29" spans="1:6">
      <c r="A29" s="157" t="s">
        <v>49</v>
      </c>
      <c r="B29" s="158"/>
      <c r="C29" s="456"/>
      <c r="D29" s="456"/>
      <c r="E29" s="176"/>
      <c r="F29" s="3"/>
    </row>
    <row r="30" spans="1:6" ht="36.75">
      <c r="A30" s="157" t="s">
        <v>50</v>
      </c>
      <c r="B30" s="158" t="s">
        <v>54</v>
      </c>
      <c r="C30" s="456"/>
      <c r="D30" s="456"/>
      <c r="E30" s="176"/>
      <c r="F30" s="3"/>
    </row>
    <row r="31" spans="1:6">
      <c r="A31" s="514" t="s">
        <v>55</v>
      </c>
      <c r="B31" s="515"/>
      <c r="C31" s="515"/>
      <c r="D31" s="516"/>
      <c r="E31" s="176"/>
      <c r="F31" s="3"/>
    </row>
    <row r="32" spans="1:6" ht="24">
      <c r="A32" s="159" t="s">
        <v>14</v>
      </c>
      <c r="B32" s="161" t="s">
        <v>56</v>
      </c>
      <c r="C32" s="456">
        <v>0.2</v>
      </c>
      <c r="D32" s="456">
        <f>C32*8*D8</f>
        <v>6360.4800000000005</v>
      </c>
      <c r="E32" s="176"/>
      <c r="F32" s="3"/>
    </row>
    <row r="33" spans="1:6" ht="24">
      <c r="A33" s="157" t="s">
        <v>15</v>
      </c>
      <c r="B33" s="161" t="s">
        <v>57</v>
      </c>
      <c r="C33" s="456"/>
      <c r="D33" s="456"/>
      <c r="E33" s="176"/>
      <c r="F33" s="3"/>
    </row>
    <row r="34" spans="1:6">
      <c r="A34" s="514" t="s">
        <v>16</v>
      </c>
      <c r="B34" s="515"/>
      <c r="C34" s="515"/>
      <c r="D34" s="516"/>
      <c r="E34" s="176"/>
      <c r="F34" s="3"/>
    </row>
    <row r="35" spans="1:6">
      <c r="A35" s="517" t="s">
        <v>17</v>
      </c>
      <c r="B35" s="517"/>
      <c r="C35" s="517"/>
      <c r="D35" s="517"/>
      <c r="E35" s="176"/>
      <c r="F35" s="3"/>
    </row>
    <row r="36" spans="1:6" ht="36.75">
      <c r="A36" s="162" t="s">
        <v>58</v>
      </c>
      <c r="B36" s="158" t="s">
        <v>8</v>
      </c>
      <c r="C36" s="456">
        <v>0.61</v>
      </c>
      <c r="D36" s="456">
        <f>C36*8*D8</f>
        <v>19399.464</v>
      </c>
      <c r="E36" s="176"/>
      <c r="F36" s="3"/>
    </row>
    <row r="37" spans="1:6" ht="24.75">
      <c r="A37" s="163" t="s">
        <v>59</v>
      </c>
      <c r="B37" s="164" t="s">
        <v>60</v>
      </c>
      <c r="C37" s="456"/>
      <c r="D37" s="456"/>
      <c r="E37" s="176"/>
      <c r="F37" s="3"/>
    </row>
    <row r="38" spans="1:6" ht="24.75">
      <c r="A38" s="163" t="s">
        <v>61</v>
      </c>
      <c r="B38" s="164" t="s">
        <v>60</v>
      </c>
      <c r="C38" s="456"/>
      <c r="D38" s="456"/>
      <c r="E38" s="176"/>
      <c r="F38" s="3"/>
    </row>
    <row r="39" spans="1:6" ht="36.75">
      <c r="A39" s="165" t="s">
        <v>62</v>
      </c>
      <c r="B39" s="158" t="s">
        <v>8</v>
      </c>
      <c r="C39" s="456"/>
      <c r="D39" s="456"/>
      <c r="E39" s="176"/>
      <c r="F39" s="3"/>
    </row>
    <row r="40" spans="1:6">
      <c r="A40" s="163" t="s">
        <v>63</v>
      </c>
      <c r="B40" s="164" t="s">
        <v>60</v>
      </c>
      <c r="C40" s="456"/>
      <c r="D40" s="456"/>
      <c r="E40" s="176"/>
      <c r="F40" s="3"/>
    </row>
    <row r="41" spans="1:6" ht="36.75">
      <c r="A41" s="166" t="s">
        <v>20</v>
      </c>
      <c r="B41" s="158" t="s">
        <v>8</v>
      </c>
      <c r="C41" s="456"/>
      <c r="D41" s="456"/>
      <c r="E41" s="176"/>
      <c r="F41" s="3"/>
    </row>
    <row r="42" spans="1:6">
      <c r="A42" s="517" t="s">
        <v>43</v>
      </c>
      <c r="B42" s="517"/>
      <c r="C42" s="517"/>
      <c r="D42" s="517"/>
      <c r="E42" s="176"/>
      <c r="F42" s="3"/>
    </row>
    <row r="43" spans="1:6" ht="36.75">
      <c r="A43" s="163" t="s">
        <v>58</v>
      </c>
      <c r="B43" s="167" t="s">
        <v>18</v>
      </c>
      <c r="C43" s="518">
        <v>1</v>
      </c>
      <c r="D43" s="464">
        <f>C43*8*D8</f>
        <v>31802.400000000001</v>
      </c>
      <c r="E43" s="176"/>
      <c r="F43" s="3"/>
    </row>
    <row r="44" spans="1:6" ht="24.75">
      <c r="A44" s="163" t="s">
        <v>59</v>
      </c>
      <c r="B44" s="167" t="s">
        <v>60</v>
      </c>
      <c r="C44" s="519"/>
      <c r="D44" s="521"/>
      <c r="E44" s="176"/>
      <c r="F44" s="3"/>
    </row>
    <row r="45" spans="1:6" ht="24.75">
      <c r="A45" s="163" t="s">
        <v>87</v>
      </c>
      <c r="B45" s="167" t="s">
        <v>60</v>
      </c>
      <c r="C45" s="519"/>
      <c r="D45" s="521"/>
      <c r="E45" s="176"/>
      <c r="F45" s="3"/>
    </row>
    <row r="46" spans="1:6" ht="36.75">
      <c r="A46" s="163" t="s">
        <v>85</v>
      </c>
      <c r="B46" s="167" t="s">
        <v>18</v>
      </c>
      <c r="C46" s="519"/>
      <c r="D46" s="521"/>
      <c r="E46" s="176"/>
      <c r="F46" s="3"/>
    </row>
    <row r="47" spans="1:6" ht="36.75">
      <c r="A47" s="168" t="s">
        <v>86</v>
      </c>
      <c r="B47" s="167" t="s">
        <v>18</v>
      </c>
      <c r="C47" s="519"/>
      <c r="D47" s="521"/>
      <c r="E47" s="176"/>
      <c r="F47" s="3"/>
    </row>
    <row r="48" spans="1:6">
      <c r="A48" s="163" t="s">
        <v>63</v>
      </c>
      <c r="B48" s="167" t="s">
        <v>60</v>
      </c>
      <c r="C48" s="520"/>
      <c r="D48" s="522"/>
      <c r="E48" s="176"/>
      <c r="F48" s="3"/>
    </row>
    <row r="49" spans="1:6">
      <c r="A49" s="517" t="s">
        <v>21</v>
      </c>
      <c r="B49" s="517"/>
      <c r="C49" s="517"/>
      <c r="D49" s="517"/>
      <c r="E49" s="176"/>
      <c r="F49" s="3"/>
    </row>
    <row r="50" spans="1:6" ht="36.75">
      <c r="A50" s="165" t="s">
        <v>22</v>
      </c>
      <c r="B50" s="158" t="s">
        <v>8</v>
      </c>
      <c r="C50" s="464">
        <v>0.69</v>
      </c>
      <c r="D50" s="464">
        <f>C50*D8*8</f>
        <v>21943.655999999999</v>
      </c>
      <c r="E50" s="176"/>
      <c r="F50" s="3"/>
    </row>
    <row r="51" spans="1:6" ht="36.75">
      <c r="A51" s="165" t="s">
        <v>23</v>
      </c>
      <c r="B51" s="158" t="s">
        <v>8</v>
      </c>
      <c r="C51" s="521"/>
      <c r="D51" s="521"/>
      <c r="E51" s="176"/>
      <c r="F51" s="3"/>
    </row>
    <row r="52" spans="1:6" ht="36.75">
      <c r="A52" s="168" t="s">
        <v>64</v>
      </c>
      <c r="B52" s="158" t="s">
        <v>8</v>
      </c>
      <c r="C52" s="522"/>
      <c r="D52" s="522"/>
      <c r="E52" s="176"/>
      <c r="F52" s="3"/>
    </row>
    <row r="53" spans="1:6">
      <c r="A53" s="517" t="s">
        <v>24</v>
      </c>
      <c r="B53" s="517"/>
      <c r="C53" s="517"/>
      <c r="D53" s="517"/>
      <c r="E53" s="176"/>
      <c r="F53" s="3"/>
    </row>
    <row r="54" spans="1:6" ht="36">
      <c r="A54" s="165" t="s">
        <v>65</v>
      </c>
      <c r="B54" s="167" t="s">
        <v>57</v>
      </c>
      <c r="C54" s="456">
        <v>1.71</v>
      </c>
      <c r="D54" s="456">
        <v>55800.73</v>
      </c>
      <c r="E54" s="176"/>
      <c r="F54" s="3"/>
    </row>
    <row r="55" spans="1:6">
      <c r="A55" s="165" t="s">
        <v>66</v>
      </c>
      <c r="B55" s="167" t="s">
        <v>67</v>
      </c>
      <c r="C55" s="456"/>
      <c r="D55" s="456"/>
      <c r="E55" s="176"/>
      <c r="F55" s="3"/>
    </row>
    <row r="56" spans="1:6" ht="24">
      <c r="A56" s="165" t="s">
        <v>68</v>
      </c>
      <c r="B56" s="167" t="s">
        <v>67</v>
      </c>
      <c r="C56" s="456"/>
      <c r="D56" s="456"/>
      <c r="E56" s="176"/>
      <c r="F56" s="3"/>
    </row>
    <row r="57" spans="1:6" ht="36.75">
      <c r="A57" s="165" t="s">
        <v>25</v>
      </c>
      <c r="B57" s="167" t="s">
        <v>69</v>
      </c>
      <c r="C57" s="456"/>
      <c r="D57" s="456"/>
      <c r="E57" s="176"/>
      <c r="F57" s="3"/>
    </row>
    <row r="58" spans="1:6" ht="48.75">
      <c r="A58" s="163" t="s">
        <v>26</v>
      </c>
      <c r="B58" s="167" t="s">
        <v>69</v>
      </c>
      <c r="C58" s="456"/>
      <c r="D58" s="456"/>
      <c r="E58" s="176"/>
      <c r="F58" s="3"/>
    </row>
    <row r="59" spans="1:6">
      <c r="A59" s="157" t="s">
        <v>70</v>
      </c>
      <c r="B59" s="157"/>
      <c r="C59" s="456"/>
      <c r="D59" s="456"/>
      <c r="E59" s="176"/>
      <c r="F59" s="3"/>
    </row>
    <row r="60" spans="1:6" ht="36.75">
      <c r="A60" s="163" t="s">
        <v>71</v>
      </c>
      <c r="B60" s="167" t="s">
        <v>18</v>
      </c>
      <c r="C60" s="456"/>
      <c r="D60" s="456"/>
      <c r="E60" s="176"/>
      <c r="F60" s="3"/>
    </row>
    <row r="61" spans="1:6">
      <c r="A61" s="163" t="s">
        <v>72</v>
      </c>
      <c r="B61" s="167" t="s">
        <v>19</v>
      </c>
      <c r="C61" s="456"/>
      <c r="D61" s="456"/>
      <c r="E61" s="176"/>
      <c r="F61" s="3"/>
    </row>
    <row r="62" spans="1:6">
      <c r="A62" s="163" t="s">
        <v>73</v>
      </c>
      <c r="B62" s="164" t="s">
        <v>19</v>
      </c>
      <c r="C62" s="456"/>
      <c r="D62" s="456"/>
      <c r="E62" s="176"/>
      <c r="F62" s="3"/>
    </row>
    <row r="63" spans="1:6">
      <c r="A63" s="163" t="s">
        <v>74</v>
      </c>
      <c r="B63" s="164" t="s">
        <v>19</v>
      </c>
      <c r="C63" s="456"/>
      <c r="D63" s="456"/>
      <c r="E63" s="176"/>
      <c r="F63" s="3"/>
    </row>
    <row r="64" spans="1:6">
      <c r="A64" s="163" t="s">
        <v>75</v>
      </c>
      <c r="B64" s="164" t="s">
        <v>19</v>
      </c>
      <c r="C64" s="456"/>
      <c r="D64" s="456"/>
      <c r="E64" s="176"/>
      <c r="F64" s="3"/>
    </row>
    <row r="65" spans="1:6">
      <c r="A65" s="163" t="s">
        <v>27</v>
      </c>
      <c r="B65" s="164" t="s">
        <v>19</v>
      </c>
      <c r="C65" s="456"/>
      <c r="D65" s="456"/>
      <c r="E65" s="176"/>
      <c r="F65" s="3"/>
    </row>
    <row r="66" spans="1:6" ht="36.75">
      <c r="A66" s="168" t="s">
        <v>28</v>
      </c>
      <c r="B66" s="167" t="s">
        <v>18</v>
      </c>
      <c r="C66" s="456"/>
      <c r="D66" s="456"/>
      <c r="E66" s="176"/>
      <c r="F66" s="3"/>
    </row>
    <row r="67" spans="1:6">
      <c r="A67" s="517" t="s">
        <v>29</v>
      </c>
      <c r="B67" s="517"/>
      <c r="C67" s="517"/>
      <c r="D67" s="517"/>
      <c r="E67" s="176"/>
      <c r="F67" s="3"/>
    </row>
    <row r="68" spans="1:6" ht="24.75">
      <c r="A68" s="163" t="s">
        <v>30</v>
      </c>
      <c r="B68" s="167" t="s">
        <v>76</v>
      </c>
      <c r="C68" s="458">
        <v>0.74</v>
      </c>
      <c r="D68" s="456">
        <f>C68*8*D8</f>
        <v>23533.776000000002</v>
      </c>
      <c r="E68" s="176"/>
      <c r="F68" s="3"/>
    </row>
    <row r="69" spans="1:6" ht="24.75">
      <c r="A69" s="163" t="s">
        <v>77</v>
      </c>
      <c r="B69" s="167" t="s">
        <v>76</v>
      </c>
      <c r="C69" s="458"/>
      <c r="D69" s="456"/>
      <c r="E69" s="176"/>
      <c r="F69" s="3"/>
    </row>
    <row r="70" spans="1:6" ht="36.75">
      <c r="A70" s="163" t="s">
        <v>31</v>
      </c>
      <c r="B70" s="167" t="s">
        <v>67</v>
      </c>
      <c r="C70" s="458"/>
      <c r="D70" s="456"/>
      <c r="E70" s="176"/>
      <c r="F70" s="3"/>
    </row>
    <row r="71" spans="1:6" ht="24.75">
      <c r="A71" s="163" t="s">
        <v>78</v>
      </c>
      <c r="B71" s="167" t="s">
        <v>76</v>
      </c>
      <c r="C71" s="458"/>
      <c r="D71" s="456"/>
      <c r="E71" s="176"/>
      <c r="F71" s="3"/>
    </row>
    <row r="72" spans="1:6" ht="36.75">
      <c r="A72" s="168" t="s">
        <v>32</v>
      </c>
      <c r="B72" s="167" t="s">
        <v>18</v>
      </c>
      <c r="C72" s="458"/>
      <c r="D72" s="456"/>
      <c r="E72" s="176"/>
      <c r="F72" s="3"/>
    </row>
    <row r="73" spans="1:6">
      <c r="A73" s="168" t="s">
        <v>33</v>
      </c>
      <c r="B73" s="164" t="s">
        <v>67</v>
      </c>
      <c r="C73" s="458"/>
      <c r="D73" s="456"/>
      <c r="E73" s="176"/>
      <c r="F73" s="3"/>
    </row>
    <row r="74" spans="1:6">
      <c r="A74" s="514" t="s">
        <v>34</v>
      </c>
      <c r="B74" s="515"/>
      <c r="C74" s="515"/>
      <c r="D74" s="516"/>
      <c r="E74" s="176"/>
      <c r="F74" s="3"/>
    </row>
    <row r="75" spans="1:6" ht="60">
      <c r="A75" s="170" t="s">
        <v>80</v>
      </c>
      <c r="B75" s="171" t="s">
        <v>79</v>
      </c>
      <c r="C75" s="171">
        <v>2.41</v>
      </c>
      <c r="D75" s="171">
        <f>C75*8*D8</f>
        <v>76643.784000000014</v>
      </c>
      <c r="E75" s="176"/>
      <c r="F75" s="3"/>
    </row>
    <row r="76" spans="1:6">
      <c r="A76" s="161" t="s">
        <v>35</v>
      </c>
      <c r="B76" s="173"/>
      <c r="C76" s="464">
        <v>2.14</v>
      </c>
      <c r="D76" s="530">
        <f>C76*8*D8</f>
        <v>68057.136000000013</v>
      </c>
      <c r="E76" s="532"/>
      <c r="F76" s="3"/>
    </row>
    <row r="77" spans="1:6">
      <c r="A77" s="157" t="s">
        <v>83</v>
      </c>
      <c r="B77" s="173" t="s">
        <v>84</v>
      </c>
      <c r="C77" s="521"/>
      <c r="D77" s="531"/>
      <c r="E77" s="532"/>
      <c r="F77" s="3"/>
    </row>
    <row r="78" spans="1:6">
      <c r="A78" s="157" t="s">
        <v>82</v>
      </c>
      <c r="B78" s="173" t="s">
        <v>84</v>
      </c>
      <c r="C78" s="521"/>
      <c r="D78" s="531"/>
      <c r="E78" s="532"/>
      <c r="F78" s="3"/>
    </row>
    <row r="79" spans="1:6">
      <c r="A79" s="157" t="s">
        <v>81</v>
      </c>
      <c r="B79" s="173" t="s">
        <v>84</v>
      </c>
      <c r="C79" s="155"/>
      <c r="D79" s="175"/>
      <c r="E79" s="176"/>
      <c r="F79" s="3"/>
    </row>
    <row r="80" spans="1:6" ht="72">
      <c r="A80" s="157" t="s">
        <v>170</v>
      </c>
      <c r="B80" s="167" t="s">
        <v>18</v>
      </c>
      <c r="C80" s="174">
        <v>4.3499999999999996</v>
      </c>
      <c r="D80" s="226">
        <f>C80*8*D8</f>
        <v>138340.44</v>
      </c>
      <c r="E80" s="176"/>
      <c r="F80" s="3"/>
    </row>
    <row r="81" spans="1:6">
      <c r="A81" s="157" t="s">
        <v>36</v>
      </c>
      <c r="B81" s="164"/>
      <c r="C81" s="121">
        <f>SUM(C80,C76,C75,C68,C54,C50,C43,C36,C32,C25,C22,C21,C20,C19,C18,C17,C16,C14,C13)</f>
        <v>21.619999999999994</v>
      </c>
      <c r="D81" s="121">
        <f>SUM(D80,D76,D75,D68,D54,D50,D43,D36,D32,D25,D22,D21,D20,D19,D18,D17,D16,D14,D13)</f>
        <v>688986.51399999985</v>
      </c>
      <c r="E81" s="52"/>
      <c r="F81" s="106"/>
    </row>
    <row r="84" spans="1:6">
      <c r="D84" s="65"/>
    </row>
    <row r="85" spans="1:6">
      <c r="D85" s="65"/>
    </row>
  </sheetData>
  <mergeCells count="30">
    <mergeCell ref="C36:C41"/>
    <mergeCell ref="D36:D41"/>
    <mergeCell ref="A1:F1"/>
    <mergeCell ref="A2:E2"/>
    <mergeCell ref="A3:D3"/>
    <mergeCell ref="A12:D12"/>
    <mergeCell ref="A23:D23"/>
    <mergeCell ref="C25:C30"/>
    <mergeCell ref="D25:D30"/>
    <mergeCell ref="A31:D31"/>
    <mergeCell ref="C32:C33"/>
    <mergeCell ref="D32:D33"/>
    <mergeCell ref="A34:D34"/>
    <mergeCell ref="A35:D35"/>
    <mergeCell ref="A42:D42"/>
    <mergeCell ref="C43:C48"/>
    <mergeCell ref="D43:D48"/>
    <mergeCell ref="A49:D49"/>
    <mergeCell ref="C50:C52"/>
    <mergeCell ref="D50:D52"/>
    <mergeCell ref="A74:D74"/>
    <mergeCell ref="C76:C78"/>
    <mergeCell ref="D76:D78"/>
    <mergeCell ref="E76:E78"/>
    <mergeCell ref="A53:D53"/>
    <mergeCell ref="C54:C66"/>
    <mergeCell ref="D54:D66"/>
    <mergeCell ref="A67:D67"/>
    <mergeCell ref="C68:C73"/>
    <mergeCell ref="D68:D7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83"/>
  <sheetViews>
    <sheetView topLeftCell="A13" workbookViewId="0">
      <selection activeCell="D16" sqref="D16"/>
    </sheetView>
  </sheetViews>
  <sheetFormatPr defaultRowHeight="15"/>
  <cols>
    <col min="1" max="1" width="45.5703125" customWidth="1"/>
    <col min="5" max="5" width="11.85546875" customWidth="1"/>
  </cols>
  <sheetData>
    <row r="1" spans="1:6">
      <c r="A1" s="507" t="s">
        <v>123</v>
      </c>
      <c r="B1" s="507"/>
      <c r="C1" s="507"/>
      <c r="D1" s="507"/>
      <c r="E1" s="507"/>
      <c r="F1" s="507"/>
    </row>
    <row r="2" spans="1:6">
      <c r="A2" s="533" t="s">
        <v>179</v>
      </c>
      <c r="B2" s="534"/>
      <c r="C2" s="534"/>
      <c r="D2" s="534"/>
      <c r="E2" s="534"/>
      <c r="F2" s="3"/>
    </row>
    <row r="3" spans="1:6">
      <c r="A3" s="533" t="s">
        <v>128</v>
      </c>
      <c r="B3" s="534"/>
      <c r="C3" s="534"/>
      <c r="D3" s="534"/>
      <c r="E3" s="176"/>
      <c r="F3" s="3"/>
    </row>
    <row r="4" spans="1:6">
      <c r="A4" s="176"/>
      <c r="B4" s="176"/>
      <c r="C4" s="200" t="s">
        <v>37</v>
      </c>
      <c r="D4" s="176">
        <v>1985</v>
      </c>
      <c r="E4" s="176"/>
      <c r="F4" s="3"/>
    </row>
    <row r="5" spans="1:6">
      <c r="A5" s="176"/>
      <c r="B5" s="176"/>
      <c r="C5" s="200" t="s">
        <v>38</v>
      </c>
      <c r="D5" s="176">
        <v>5</v>
      </c>
      <c r="E5" s="176"/>
      <c r="F5" s="3"/>
    </row>
    <row r="6" spans="1:6">
      <c r="A6" s="176"/>
      <c r="B6" s="176"/>
      <c r="C6" s="200" t="s">
        <v>39</v>
      </c>
      <c r="D6" s="176">
        <v>4</v>
      </c>
      <c r="E6" s="176"/>
      <c r="F6" s="3"/>
    </row>
    <row r="7" spans="1:6">
      <c r="A7" s="176"/>
      <c r="B7" s="176"/>
      <c r="C7" s="200" t="s">
        <v>40</v>
      </c>
      <c r="D7" s="176">
        <v>59</v>
      </c>
      <c r="E7" s="176"/>
      <c r="F7" s="3"/>
    </row>
    <row r="8" spans="1:6">
      <c r="A8" s="176"/>
      <c r="B8" s="176"/>
      <c r="C8" s="200" t="s">
        <v>44</v>
      </c>
      <c r="D8" s="176">
        <v>2999.5</v>
      </c>
      <c r="E8" s="176"/>
      <c r="F8" s="3"/>
    </row>
    <row r="9" spans="1:6">
      <c r="A9" s="176"/>
      <c r="B9" s="176"/>
      <c r="C9" s="200" t="s">
        <v>41</v>
      </c>
      <c r="D9" s="176">
        <v>356</v>
      </c>
      <c r="E9" s="176"/>
      <c r="F9" s="3"/>
    </row>
    <row r="10" spans="1:6">
      <c r="A10" s="176"/>
      <c r="B10" s="176"/>
      <c r="C10" s="200" t="s">
        <v>45</v>
      </c>
      <c r="D10" s="176">
        <v>722.3</v>
      </c>
      <c r="E10" s="176"/>
      <c r="F10" s="3"/>
    </row>
    <row r="11" spans="1:6" ht="48.75">
      <c r="A11" s="158" t="s">
        <v>1</v>
      </c>
      <c r="B11" s="158" t="s">
        <v>2</v>
      </c>
      <c r="C11" s="158" t="s">
        <v>3</v>
      </c>
      <c r="D11" s="158" t="s">
        <v>4</v>
      </c>
      <c r="E11" s="176"/>
      <c r="F11" s="3"/>
    </row>
    <row r="12" spans="1:6">
      <c r="A12" s="535" t="s">
        <v>5</v>
      </c>
      <c r="B12" s="536"/>
      <c r="C12" s="536"/>
      <c r="D12" s="537"/>
      <c r="E12" s="176"/>
      <c r="F12" s="3"/>
    </row>
    <row r="13" spans="1:6" ht="180">
      <c r="A13" s="157" t="s">
        <v>6</v>
      </c>
      <c r="B13" s="172" t="s">
        <v>7</v>
      </c>
      <c r="C13" s="172">
        <v>0.14000000000000001</v>
      </c>
      <c r="D13" s="169">
        <f>C13*D8*8</f>
        <v>3359.4400000000005</v>
      </c>
      <c r="E13" s="176"/>
      <c r="F13" s="3"/>
    </row>
    <row r="14" spans="1:6" ht="168">
      <c r="A14" s="157" t="s">
        <v>52</v>
      </c>
      <c r="B14" s="172" t="s">
        <v>8</v>
      </c>
      <c r="C14" s="201">
        <v>0.75</v>
      </c>
      <c r="D14" s="169">
        <f>C14*D8*8</f>
        <v>17997</v>
      </c>
      <c r="E14" s="176"/>
      <c r="F14" s="3"/>
    </row>
    <row r="15" spans="1:6">
      <c r="A15" s="157" t="s">
        <v>9</v>
      </c>
      <c r="B15" s="158"/>
      <c r="C15" s="99"/>
      <c r="D15" s="202"/>
      <c r="E15" s="176"/>
      <c r="F15" s="3"/>
    </row>
    <row r="16" spans="1:6">
      <c r="A16" s="157" t="s">
        <v>180</v>
      </c>
      <c r="B16" s="158" t="s">
        <v>138</v>
      </c>
      <c r="C16" s="99">
        <v>2.37</v>
      </c>
      <c r="D16" s="202">
        <f>C16*8*D8</f>
        <v>56870.520000000004</v>
      </c>
      <c r="E16" s="176"/>
      <c r="F16" s="3"/>
    </row>
    <row r="17" spans="1:6">
      <c r="A17" s="157" t="s">
        <v>183</v>
      </c>
      <c r="B17" s="158" t="s">
        <v>138</v>
      </c>
      <c r="C17" s="99">
        <v>1.02</v>
      </c>
      <c r="D17" s="202">
        <f>C17*8*D8</f>
        <v>24475.920000000002</v>
      </c>
      <c r="E17" s="176"/>
      <c r="F17" s="3"/>
    </row>
    <row r="18" spans="1:6">
      <c r="A18" s="157" t="s">
        <v>167</v>
      </c>
      <c r="B18" s="158" t="s">
        <v>143</v>
      </c>
      <c r="C18" s="99">
        <v>0.08</v>
      </c>
      <c r="D18" s="202">
        <f>C18*8*D8</f>
        <v>1919.68</v>
      </c>
      <c r="E18" s="176"/>
      <c r="F18" s="3"/>
    </row>
    <row r="19" spans="1:6">
      <c r="A19" s="157" t="s">
        <v>181</v>
      </c>
      <c r="B19" s="158" t="s">
        <v>137</v>
      </c>
      <c r="C19" s="99">
        <v>0.98</v>
      </c>
      <c r="D19" s="202">
        <f>C19*8*D8</f>
        <v>23516.079999999998</v>
      </c>
      <c r="E19" s="176"/>
      <c r="F19" s="3"/>
    </row>
    <row r="20" spans="1:6" ht="14.25" customHeight="1">
      <c r="A20" s="157" t="s">
        <v>182</v>
      </c>
      <c r="B20" s="158" t="s">
        <v>137</v>
      </c>
      <c r="C20" s="99">
        <v>0.09</v>
      </c>
      <c r="D20" s="202">
        <f>C20*8*D8</f>
        <v>2159.64</v>
      </c>
      <c r="E20" s="176"/>
      <c r="F20" s="3"/>
    </row>
    <row r="21" spans="1:6">
      <c r="A21" s="157" t="s">
        <v>177</v>
      </c>
      <c r="B21" s="158" t="s">
        <v>60</v>
      </c>
      <c r="C21" s="99">
        <v>0.19</v>
      </c>
      <c r="D21" s="202">
        <f>C21*8*D8</f>
        <v>4559.24</v>
      </c>
      <c r="E21" s="176"/>
      <c r="F21" s="3"/>
    </row>
    <row r="22" spans="1:6">
      <c r="A22" s="157" t="s">
        <v>184</v>
      </c>
      <c r="B22" s="158" t="s">
        <v>143</v>
      </c>
      <c r="C22" s="99">
        <v>0.03</v>
      </c>
      <c r="D22" s="202">
        <f>C22*8*D8</f>
        <v>719.88</v>
      </c>
      <c r="E22" s="176"/>
      <c r="F22" s="3"/>
    </row>
    <row r="23" spans="1:6">
      <c r="A23" s="157" t="s">
        <v>185</v>
      </c>
      <c r="B23" s="158" t="s">
        <v>187</v>
      </c>
      <c r="C23" s="99">
        <v>0.09</v>
      </c>
      <c r="D23" s="202">
        <f>C23*8*D8</f>
        <v>2159.64</v>
      </c>
      <c r="E23" s="176"/>
      <c r="F23" s="3"/>
    </row>
    <row r="24" spans="1:6">
      <c r="A24" s="157" t="s">
        <v>186</v>
      </c>
      <c r="B24" s="158" t="s">
        <v>67</v>
      </c>
      <c r="C24" s="99">
        <v>0.26</v>
      </c>
      <c r="D24" s="202">
        <f>C24*8*D8</f>
        <v>6238.96</v>
      </c>
      <c r="E24" s="176"/>
      <c r="F24" s="3"/>
    </row>
    <row r="25" spans="1:6">
      <c r="A25" s="514" t="s">
        <v>10</v>
      </c>
      <c r="B25" s="515"/>
      <c r="C25" s="515"/>
      <c r="D25" s="516"/>
      <c r="E25" s="176"/>
      <c r="F25" s="3"/>
    </row>
    <row r="26" spans="1:6">
      <c r="A26" s="157" t="s">
        <v>48</v>
      </c>
      <c r="B26" s="157"/>
      <c r="C26" s="157"/>
      <c r="D26" s="157"/>
      <c r="E26" s="176"/>
      <c r="F26" s="3"/>
    </row>
    <row r="27" spans="1:6" ht="24.75">
      <c r="A27" s="159" t="s">
        <v>11</v>
      </c>
      <c r="B27" s="158" t="s">
        <v>46</v>
      </c>
      <c r="C27" s="456">
        <v>2.16</v>
      </c>
      <c r="D27" s="456">
        <f>C27*8*D8</f>
        <v>51831.360000000001</v>
      </c>
      <c r="E27" s="176"/>
      <c r="F27" s="3"/>
    </row>
    <row r="28" spans="1:6" ht="24.75">
      <c r="A28" s="159" t="s">
        <v>12</v>
      </c>
      <c r="B28" s="158" t="s">
        <v>46</v>
      </c>
      <c r="C28" s="456"/>
      <c r="D28" s="456"/>
      <c r="E28" s="176"/>
      <c r="F28" s="3"/>
    </row>
    <row r="29" spans="1:6" ht="24.75">
      <c r="A29" s="159" t="s">
        <v>13</v>
      </c>
      <c r="B29" s="158" t="s">
        <v>46</v>
      </c>
      <c r="C29" s="456"/>
      <c r="D29" s="456"/>
      <c r="E29" s="176"/>
      <c r="F29" s="3"/>
    </row>
    <row r="30" spans="1:6" ht="24.75">
      <c r="A30" s="157" t="s">
        <v>51</v>
      </c>
      <c r="B30" s="158" t="s">
        <v>47</v>
      </c>
      <c r="C30" s="456"/>
      <c r="D30" s="456"/>
      <c r="E30" s="176"/>
      <c r="F30" s="3"/>
    </row>
    <row r="31" spans="1:6">
      <c r="A31" s="157" t="s">
        <v>49</v>
      </c>
      <c r="B31" s="158"/>
      <c r="C31" s="456"/>
      <c r="D31" s="456"/>
      <c r="E31" s="176"/>
      <c r="F31" s="3"/>
    </row>
    <row r="32" spans="1:6" ht="36.75">
      <c r="A32" s="157" t="s">
        <v>50</v>
      </c>
      <c r="B32" s="158" t="s">
        <v>54</v>
      </c>
      <c r="C32" s="456"/>
      <c r="D32" s="456"/>
      <c r="E32" s="176"/>
      <c r="F32" s="3"/>
    </row>
    <row r="33" spans="1:6">
      <c r="A33" s="514" t="s">
        <v>55</v>
      </c>
      <c r="B33" s="515"/>
      <c r="C33" s="515"/>
      <c r="D33" s="516"/>
      <c r="E33" s="176"/>
      <c r="F33" s="3"/>
    </row>
    <row r="34" spans="1:6" ht="24">
      <c r="A34" s="159" t="s">
        <v>14</v>
      </c>
      <c r="B34" s="161" t="s">
        <v>56</v>
      </c>
      <c r="C34" s="456">
        <v>0.2</v>
      </c>
      <c r="D34" s="456">
        <f>C34*8*D8</f>
        <v>4799.2</v>
      </c>
      <c r="E34" s="176"/>
      <c r="F34" s="3"/>
    </row>
    <row r="35" spans="1:6" ht="24">
      <c r="A35" s="157" t="s">
        <v>15</v>
      </c>
      <c r="B35" s="161" t="s">
        <v>57</v>
      </c>
      <c r="C35" s="456"/>
      <c r="D35" s="456"/>
      <c r="E35" s="176"/>
      <c r="F35" s="3"/>
    </row>
    <row r="36" spans="1:6">
      <c r="A36" s="514" t="s">
        <v>16</v>
      </c>
      <c r="B36" s="515"/>
      <c r="C36" s="515"/>
      <c r="D36" s="516"/>
      <c r="E36" s="176"/>
      <c r="F36" s="3"/>
    </row>
    <row r="37" spans="1:6">
      <c r="A37" s="517" t="s">
        <v>17</v>
      </c>
      <c r="B37" s="517"/>
      <c r="C37" s="517"/>
      <c r="D37" s="517"/>
      <c r="E37" s="176"/>
      <c r="F37" s="3"/>
    </row>
    <row r="38" spans="1:6" ht="36.75">
      <c r="A38" s="162" t="s">
        <v>58</v>
      </c>
      <c r="B38" s="158" t="s">
        <v>8</v>
      </c>
      <c r="C38" s="456">
        <v>0.61</v>
      </c>
      <c r="D38" s="456">
        <f>C38*8*D8</f>
        <v>14637.56</v>
      </c>
      <c r="E38" s="176"/>
      <c r="F38" s="3"/>
    </row>
    <row r="39" spans="1:6" ht="24.75">
      <c r="A39" s="163" t="s">
        <v>59</v>
      </c>
      <c r="B39" s="164" t="s">
        <v>60</v>
      </c>
      <c r="C39" s="456"/>
      <c r="D39" s="456"/>
      <c r="E39" s="176"/>
      <c r="F39" s="3"/>
    </row>
    <row r="40" spans="1:6" ht="24.75">
      <c r="A40" s="163" t="s">
        <v>61</v>
      </c>
      <c r="B40" s="164" t="s">
        <v>60</v>
      </c>
      <c r="C40" s="456"/>
      <c r="D40" s="456"/>
      <c r="E40" s="176"/>
      <c r="F40" s="3"/>
    </row>
    <row r="41" spans="1:6" ht="36.75">
      <c r="A41" s="165" t="s">
        <v>62</v>
      </c>
      <c r="B41" s="158" t="s">
        <v>8</v>
      </c>
      <c r="C41" s="456"/>
      <c r="D41" s="456"/>
      <c r="E41" s="176"/>
      <c r="F41" s="3"/>
    </row>
    <row r="42" spans="1:6">
      <c r="A42" s="163" t="s">
        <v>63</v>
      </c>
      <c r="B42" s="164" t="s">
        <v>60</v>
      </c>
      <c r="C42" s="456"/>
      <c r="D42" s="456"/>
      <c r="E42" s="176"/>
      <c r="F42" s="3"/>
    </row>
    <row r="43" spans="1:6" ht="36.75">
      <c r="A43" s="166" t="s">
        <v>20</v>
      </c>
      <c r="B43" s="158" t="s">
        <v>8</v>
      </c>
      <c r="C43" s="456"/>
      <c r="D43" s="456"/>
      <c r="E43" s="176"/>
      <c r="F43" s="3"/>
    </row>
    <row r="44" spans="1:6">
      <c r="A44" s="517" t="s">
        <v>43</v>
      </c>
      <c r="B44" s="517"/>
      <c r="C44" s="517"/>
      <c r="D44" s="517"/>
      <c r="E44" s="176"/>
      <c r="F44" s="3"/>
    </row>
    <row r="45" spans="1:6" ht="36.75">
      <c r="A45" s="163" t="s">
        <v>58</v>
      </c>
      <c r="B45" s="167" t="s">
        <v>18</v>
      </c>
      <c r="C45" s="518">
        <v>0.88</v>
      </c>
      <c r="D45" s="464">
        <f>C45*8*D8</f>
        <v>21116.48</v>
      </c>
      <c r="E45" s="176"/>
      <c r="F45" s="3"/>
    </row>
    <row r="46" spans="1:6" ht="24.75">
      <c r="A46" s="163" t="s">
        <v>59</v>
      </c>
      <c r="B46" s="167" t="s">
        <v>60</v>
      </c>
      <c r="C46" s="519"/>
      <c r="D46" s="521"/>
      <c r="E46" s="176"/>
      <c r="F46" s="3"/>
    </row>
    <row r="47" spans="1:6" ht="24.75">
      <c r="A47" s="163" t="s">
        <v>87</v>
      </c>
      <c r="B47" s="167" t="s">
        <v>60</v>
      </c>
      <c r="C47" s="519"/>
      <c r="D47" s="521"/>
      <c r="E47" s="176"/>
      <c r="F47" s="3"/>
    </row>
    <row r="48" spans="1:6" ht="36.75">
      <c r="A48" s="163" t="s">
        <v>85</v>
      </c>
      <c r="B48" s="167" t="s">
        <v>18</v>
      </c>
      <c r="C48" s="519"/>
      <c r="D48" s="521"/>
      <c r="E48" s="176"/>
      <c r="F48" s="3"/>
    </row>
    <row r="49" spans="1:6" ht="36.75">
      <c r="A49" s="168" t="s">
        <v>86</v>
      </c>
      <c r="B49" s="167" t="s">
        <v>18</v>
      </c>
      <c r="C49" s="519"/>
      <c r="D49" s="521"/>
      <c r="E49" s="176"/>
      <c r="F49" s="3"/>
    </row>
    <row r="50" spans="1:6">
      <c r="A50" s="163" t="s">
        <v>63</v>
      </c>
      <c r="B50" s="167" t="s">
        <v>60</v>
      </c>
      <c r="C50" s="520"/>
      <c r="D50" s="522"/>
      <c r="E50" s="176"/>
      <c r="F50" s="3"/>
    </row>
    <row r="51" spans="1:6">
      <c r="A51" s="517" t="s">
        <v>21</v>
      </c>
      <c r="B51" s="517"/>
      <c r="C51" s="517"/>
      <c r="D51" s="517"/>
      <c r="E51" s="176"/>
      <c r="F51" s="3"/>
    </row>
    <row r="52" spans="1:6" ht="36.75">
      <c r="A52" s="165" t="s">
        <v>22</v>
      </c>
      <c r="B52" s="158" t="s">
        <v>8</v>
      </c>
      <c r="C52" s="464">
        <v>0.69</v>
      </c>
      <c r="D52" s="464">
        <f>C52*D8*8</f>
        <v>16557.239999999998</v>
      </c>
      <c r="E52" s="176"/>
      <c r="F52" s="3"/>
    </row>
    <row r="53" spans="1:6" ht="36.75">
      <c r="A53" s="165" t="s">
        <v>23</v>
      </c>
      <c r="B53" s="158" t="s">
        <v>8</v>
      </c>
      <c r="C53" s="521"/>
      <c r="D53" s="521"/>
      <c r="E53" s="176"/>
      <c r="F53" s="3"/>
    </row>
    <row r="54" spans="1:6" ht="36.75">
      <c r="A54" s="168" t="s">
        <v>64</v>
      </c>
      <c r="B54" s="158" t="s">
        <v>8</v>
      </c>
      <c r="C54" s="522"/>
      <c r="D54" s="522"/>
      <c r="E54" s="176"/>
      <c r="F54" s="3"/>
    </row>
    <row r="55" spans="1:6">
      <c r="A55" s="517" t="s">
        <v>24</v>
      </c>
      <c r="B55" s="517"/>
      <c r="C55" s="517"/>
      <c r="D55" s="517"/>
      <c r="E55" s="176"/>
      <c r="F55" s="3"/>
    </row>
    <row r="56" spans="1:6" ht="36">
      <c r="A56" s="165" t="s">
        <v>65</v>
      </c>
      <c r="B56" s="167" t="s">
        <v>57</v>
      </c>
      <c r="C56" s="456">
        <v>1.44</v>
      </c>
      <c r="D56" s="456">
        <v>34666.85</v>
      </c>
      <c r="E56" s="176"/>
      <c r="F56" s="3"/>
    </row>
    <row r="57" spans="1:6">
      <c r="A57" s="165" t="s">
        <v>66</v>
      </c>
      <c r="B57" s="167" t="s">
        <v>67</v>
      </c>
      <c r="C57" s="456"/>
      <c r="D57" s="456"/>
      <c r="E57" s="176"/>
      <c r="F57" s="3"/>
    </row>
    <row r="58" spans="1:6" ht="24">
      <c r="A58" s="165" t="s">
        <v>68</v>
      </c>
      <c r="B58" s="167" t="s">
        <v>67</v>
      </c>
      <c r="C58" s="456"/>
      <c r="D58" s="456"/>
      <c r="E58" s="176"/>
      <c r="F58" s="3"/>
    </row>
    <row r="59" spans="1:6" ht="36.75">
      <c r="A59" s="165" t="s">
        <v>25</v>
      </c>
      <c r="B59" s="167" t="s">
        <v>69</v>
      </c>
      <c r="C59" s="456"/>
      <c r="D59" s="456"/>
      <c r="E59" s="176"/>
      <c r="F59" s="3"/>
    </row>
    <row r="60" spans="1:6" ht="48.75">
      <c r="A60" s="163" t="s">
        <v>26</v>
      </c>
      <c r="B60" s="167" t="s">
        <v>69</v>
      </c>
      <c r="C60" s="456"/>
      <c r="D60" s="456"/>
      <c r="E60" s="176"/>
      <c r="F60" s="3"/>
    </row>
    <row r="61" spans="1:6">
      <c r="A61" s="157" t="s">
        <v>70</v>
      </c>
      <c r="B61" s="157"/>
      <c r="C61" s="456"/>
      <c r="D61" s="456"/>
      <c r="E61" s="176"/>
      <c r="F61" s="3"/>
    </row>
    <row r="62" spans="1:6" ht="36.75">
      <c r="A62" s="163" t="s">
        <v>71</v>
      </c>
      <c r="B62" s="167" t="s">
        <v>18</v>
      </c>
      <c r="C62" s="456"/>
      <c r="D62" s="456"/>
      <c r="E62" s="176"/>
      <c r="F62" s="3"/>
    </row>
    <row r="63" spans="1:6">
      <c r="A63" s="163" t="s">
        <v>72</v>
      </c>
      <c r="B63" s="167" t="s">
        <v>19</v>
      </c>
      <c r="C63" s="456"/>
      <c r="D63" s="456"/>
      <c r="E63" s="176"/>
      <c r="F63" s="3"/>
    </row>
    <row r="64" spans="1:6">
      <c r="A64" s="163" t="s">
        <v>73</v>
      </c>
      <c r="B64" s="164" t="s">
        <v>19</v>
      </c>
      <c r="C64" s="456"/>
      <c r="D64" s="456"/>
      <c r="E64" s="176"/>
      <c r="F64" s="3"/>
    </row>
    <row r="65" spans="1:6">
      <c r="A65" s="163" t="s">
        <v>74</v>
      </c>
      <c r="B65" s="164" t="s">
        <v>19</v>
      </c>
      <c r="C65" s="456"/>
      <c r="D65" s="456"/>
      <c r="E65" s="176"/>
      <c r="F65" s="3"/>
    </row>
    <row r="66" spans="1:6">
      <c r="A66" s="163" t="s">
        <v>75</v>
      </c>
      <c r="B66" s="164" t="s">
        <v>19</v>
      </c>
      <c r="C66" s="456"/>
      <c r="D66" s="456"/>
      <c r="E66" s="176"/>
      <c r="F66" s="3"/>
    </row>
    <row r="67" spans="1:6">
      <c r="A67" s="163" t="s">
        <v>27</v>
      </c>
      <c r="B67" s="164" t="s">
        <v>19</v>
      </c>
      <c r="C67" s="456"/>
      <c r="D67" s="456"/>
      <c r="E67" s="176"/>
      <c r="F67" s="3"/>
    </row>
    <row r="68" spans="1:6" ht="36.75">
      <c r="A68" s="168" t="s">
        <v>28</v>
      </c>
      <c r="B68" s="167" t="s">
        <v>18</v>
      </c>
      <c r="C68" s="456"/>
      <c r="D68" s="456"/>
      <c r="E68" s="176"/>
      <c r="F68" s="3"/>
    </row>
    <row r="69" spans="1:6">
      <c r="A69" s="517" t="s">
        <v>29</v>
      </c>
      <c r="B69" s="517"/>
      <c r="C69" s="517"/>
      <c r="D69" s="517"/>
      <c r="E69" s="176"/>
      <c r="F69" s="3"/>
    </row>
    <row r="70" spans="1:6" ht="24.75">
      <c r="A70" s="163" t="s">
        <v>30</v>
      </c>
      <c r="B70" s="167" t="s">
        <v>76</v>
      </c>
      <c r="C70" s="458">
        <v>0.74</v>
      </c>
      <c r="D70" s="456">
        <f>C70*8*D8</f>
        <v>17757.04</v>
      </c>
      <c r="E70" s="176"/>
      <c r="F70" s="3"/>
    </row>
    <row r="71" spans="1:6" ht="24.75">
      <c r="A71" s="163" t="s">
        <v>77</v>
      </c>
      <c r="B71" s="167" t="s">
        <v>76</v>
      </c>
      <c r="C71" s="458"/>
      <c r="D71" s="456"/>
      <c r="E71" s="176"/>
      <c r="F71" s="3"/>
    </row>
    <row r="72" spans="1:6" ht="36.75">
      <c r="A72" s="163" t="s">
        <v>31</v>
      </c>
      <c r="B72" s="167" t="s">
        <v>67</v>
      </c>
      <c r="C72" s="458"/>
      <c r="D72" s="456"/>
      <c r="E72" s="176"/>
      <c r="F72" s="3"/>
    </row>
    <row r="73" spans="1:6" ht="24.75">
      <c r="A73" s="163" t="s">
        <v>78</v>
      </c>
      <c r="B73" s="167" t="s">
        <v>76</v>
      </c>
      <c r="C73" s="458"/>
      <c r="D73" s="456"/>
      <c r="E73" s="176"/>
      <c r="F73" s="3"/>
    </row>
    <row r="74" spans="1:6" ht="36.75">
      <c r="A74" s="168" t="s">
        <v>32</v>
      </c>
      <c r="B74" s="167" t="s">
        <v>18</v>
      </c>
      <c r="C74" s="458"/>
      <c r="D74" s="456"/>
      <c r="E74" s="176"/>
      <c r="F74" s="3"/>
    </row>
    <row r="75" spans="1:6">
      <c r="A75" s="168" t="s">
        <v>33</v>
      </c>
      <c r="B75" s="164" t="s">
        <v>67</v>
      </c>
      <c r="C75" s="458"/>
      <c r="D75" s="456"/>
      <c r="E75" s="176"/>
      <c r="F75" s="3"/>
    </row>
    <row r="76" spans="1:6">
      <c r="A76" s="514" t="s">
        <v>34</v>
      </c>
      <c r="B76" s="515"/>
      <c r="C76" s="515"/>
      <c r="D76" s="516"/>
      <c r="E76" s="176"/>
      <c r="F76" s="3"/>
    </row>
    <row r="77" spans="1:6" ht="60">
      <c r="A77" s="170" t="s">
        <v>80</v>
      </c>
      <c r="B77" s="171" t="s">
        <v>79</v>
      </c>
      <c r="C77" s="171">
        <v>2.41</v>
      </c>
      <c r="D77" s="171">
        <f>C77*8*D8</f>
        <v>57830.36</v>
      </c>
      <c r="E77" s="176"/>
      <c r="F77" s="3"/>
    </row>
    <row r="78" spans="1:6">
      <c r="A78" s="161" t="s">
        <v>35</v>
      </c>
      <c r="B78" s="173"/>
      <c r="C78" s="464">
        <v>2.14</v>
      </c>
      <c r="D78" s="528">
        <v>51367.28</v>
      </c>
      <c r="E78" s="532"/>
      <c r="F78" s="3"/>
    </row>
    <row r="79" spans="1:6">
      <c r="A79" s="157" t="s">
        <v>83</v>
      </c>
      <c r="B79" s="173" t="s">
        <v>84</v>
      </c>
      <c r="C79" s="521"/>
      <c r="D79" s="529"/>
      <c r="E79" s="532"/>
      <c r="F79" s="3"/>
    </row>
    <row r="80" spans="1:6">
      <c r="A80" s="157" t="s">
        <v>82</v>
      </c>
      <c r="B80" s="173" t="s">
        <v>84</v>
      </c>
      <c r="C80" s="521"/>
      <c r="D80" s="529"/>
      <c r="E80" s="532"/>
      <c r="F80" s="3"/>
    </row>
    <row r="81" spans="1:6">
      <c r="A81" s="157" t="s">
        <v>81</v>
      </c>
      <c r="B81" s="173" t="s">
        <v>84</v>
      </c>
      <c r="C81" s="155"/>
      <c r="D81" s="175"/>
      <c r="E81" s="176"/>
      <c r="F81" s="3"/>
    </row>
    <row r="82" spans="1:6" ht="72">
      <c r="A82" s="157" t="s">
        <v>170</v>
      </c>
      <c r="B82" s="167" t="s">
        <v>18</v>
      </c>
      <c r="C82" s="174">
        <v>4.3499999999999996</v>
      </c>
      <c r="D82" s="174">
        <v>87001.91</v>
      </c>
      <c r="E82" s="229"/>
      <c r="F82" s="3"/>
    </row>
    <row r="83" spans="1:6">
      <c r="A83" s="157" t="s">
        <v>36</v>
      </c>
      <c r="B83" s="164"/>
      <c r="C83" s="121">
        <f>SUM(C82,C78,C77,C70,C56,C52,C45,C38,C34,C27,C24,C23,C22,C21,C20,C19,C18,C17,C16,C14,C13)</f>
        <v>21.619999999999997</v>
      </c>
      <c r="D83" s="121">
        <f>SUM(D82,D78,D77,D70,D56,D52,D45,D38,D34,D27,D24,D23,D22,D21,D20,D19,D18,D17,D16,D14,D13)</f>
        <v>501541.28</v>
      </c>
      <c r="E83" s="53"/>
      <c r="F83" s="106"/>
    </row>
  </sheetData>
  <mergeCells count="30">
    <mergeCell ref="C38:C43"/>
    <mergeCell ref="D38:D43"/>
    <mergeCell ref="A1:F1"/>
    <mergeCell ref="A2:E2"/>
    <mergeCell ref="A3:D3"/>
    <mergeCell ref="A12:D12"/>
    <mergeCell ref="A25:D25"/>
    <mergeCell ref="C27:C32"/>
    <mergeCell ref="D27:D32"/>
    <mergeCell ref="A33:D33"/>
    <mergeCell ref="C34:C35"/>
    <mergeCell ref="D34:D35"/>
    <mergeCell ref="A36:D36"/>
    <mergeCell ref="A37:D37"/>
    <mergeCell ref="A44:D44"/>
    <mergeCell ref="C45:C50"/>
    <mergeCell ref="D45:D50"/>
    <mergeCell ref="A51:D51"/>
    <mergeCell ref="C52:C54"/>
    <mergeCell ref="D52:D54"/>
    <mergeCell ref="A76:D76"/>
    <mergeCell ref="C78:C80"/>
    <mergeCell ref="D78:D80"/>
    <mergeCell ref="E78:E80"/>
    <mergeCell ref="A55:D55"/>
    <mergeCell ref="C56:C68"/>
    <mergeCell ref="D56:D68"/>
    <mergeCell ref="A69:D69"/>
    <mergeCell ref="C70:C75"/>
    <mergeCell ref="D70:D7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F79"/>
  <sheetViews>
    <sheetView topLeftCell="A65" workbookViewId="0">
      <selection activeCell="C80" sqref="C80"/>
    </sheetView>
  </sheetViews>
  <sheetFormatPr defaultRowHeight="15"/>
  <cols>
    <col min="1" max="1" width="46.140625" customWidth="1"/>
    <col min="5" max="5" width="11.140625" customWidth="1"/>
  </cols>
  <sheetData>
    <row r="1" spans="1:6">
      <c r="A1" s="507" t="s">
        <v>123</v>
      </c>
      <c r="B1" s="507"/>
      <c r="C1" s="507"/>
      <c r="D1" s="507"/>
      <c r="E1" s="507"/>
      <c r="F1" s="507"/>
    </row>
    <row r="2" spans="1:6">
      <c r="A2" s="533" t="s">
        <v>188</v>
      </c>
      <c r="B2" s="534"/>
      <c r="C2" s="534"/>
      <c r="D2" s="534"/>
      <c r="E2" s="534"/>
      <c r="F2" s="3"/>
    </row>
    <row r="3" spans="1:6">
      <c r="A3" s="533" t="s">
        <v>189</v>
      </c>
      <c r="B3" s="534"/>
      <c r="C3" s="534"/>
      <c r="D3" s="534"/>
      <c r="E3" s="176"/>
      <c r="F3" s="3"/>
    </row>
    <row r="4" spans="1:6">
      <c r="A4" s="176"/>
      <c r="B4" s="176"/>
      <c r="C4" s="200" t="s">
        <v>37</v>
      </c>
      <c r="D4" s="176">
        <v>1977</v>
      </c>
      <c r="E4" s="176"/>
      <c r="F4" s="3"/>
    </row>
    <row r="5" spans="1:6">
      <c r="A5" s="176"/>
      <c r="B5" s="176"/>
      <c r="C5" s="200" t="s">
        <v>38</v>
      </c>
      <c r="D5" s="176">
        <v>5</v>
      </c>
      <c r="E5" s="176"/>
      <c r="F5" s="3"/>
    </row>
    <row r="6" spans="1:6">
      <c r="A6" s="176"/>
      <c r="B6" s="176"/>
      <c r="C6" s="200" t="s">
        <v>39</v>
      </c>
      <c r="D6" s="176">
        <v>4</v>
      </c>
      <c r="E6" s="176"/>
      <c r="F6" s="3"/>
    </row>
    <row r="7" spans="1:6">
      <c r="A7" s="176"/>
      <c r="B7" s="176"/>
      <c r="C7" s="200" t="s">
        <v>40</v>
      </c>
      <c r="D7" s="176">
        <v>60</v>
      </c>
      <c r="E7" s="176"/>
      <c r="F7" s="3"/>
    </row>
    <row r="8" spans="1:6">
      <c r="A8" s="176"/>
      <c r="B8" s="176"/>
      <c r="C8" s="200" t="s">
        <v>44</v>
      </c>
      <c r="D8" s="176">
        <v>2778.3</v>
      </c>
      <c r="E8" s="176"/>
      <c r="F8" s="3"/>
    </row>
    <row r="9" spans="1:6">
      <c r="A9" s="176"/>
      <c r="B9" s="176"/>
      <c r="C9" s="200" t="s">
        <v>41</v>
      </c>
      <c r="D9" s="176">
        <v>299.60000000000002</v>
      </c>
      <c r="E9" s="176"/>
      <c r="F9" s="3"/>
    </row>
    <row r="10" spans="1:6">
      <c r="A10" s="176"/>
      <c r="B10" s="176"/>
      <c r="C10" s="200" t="s">
        <v>45</v>
      </c>
      <c r="D10" s="176">
        <v>612.4</v>
      </c>
      <c r="E10" s="176"/>
      <c r="F10" s="3"/>
    </row>
    <row r="11" spans="1:6" ht="48.75">
      <c r="A11" s="158" t="s">
        <v>1</v>
      </c>
      <c r="B11" s="158" t="s">
        <v>2</v>
      </c>
      <c r="C11" s="158" t="s">
        <v>3</v>
      </c>
      <c r="D11" s="158" t="s">
        <v>4</v>
      </c>
      <c r="E11" s="176"/>
      <c r="F11" s="3"/>
    </row>
    <row r="12" spans="1:6">
      <c r="A12" s="535" t="s">
        <v>5</v>
      </c>
      <c r="B12" s="536"/>
      <c r="C12" s="536"/>
      <c r="D12" s="537"/>
      <c r="E12" s="176"/>
      <c r="F12" s="3"/>
    </row>
    <row r="13" spans="1:6" ht="180">
      <c r="A13" s="157" t="s">
        <v>6</v>
      </c>
      <c r="B13" s="194" t="s">
        <v>7</v>
      </c>
      <c r="C13" s="194">
        <v>0.14000000000000001</v>
      </c>
      <c r="D13" s="195">
        <f>C13*D8*9</f>
        <v>3500.6580000000004</v>
      </c>
      <c r="E13" s="176"/>
      <c r="F13" s="3"/>
    </row>
    <row r="14" spans="1:6" ht="156">
      <c r="A14" s="157" t="s">
        <v>52</v>
      </c>
      <c r="B14" s="194" t="s">
        <v>8</v>
      </c>
      <c r="C14" s="201">
        <v>1.17</v>
      </c>
      <c r="D14" s="195">
        <f>C14*D8*9</f>
        <v>29255.499</v>
      </c>
      <c r="E14" s="176"/>
      <c r="F14" s="3"/>
    </row>
    <row r="15" spans="1:6">
      <c r="A15" s="157" t="s">
        <v>9</v>
      </c>
      <c r="B15" s="158"/>
      <c r="C15" s="99"/>
      <c r="D15" s="202"/>
      <c r="E15" s="176"/>
      <c r="F15" s="3"/>
    </row>
    <row r="16" spans="1:6">
      <c r="A16" s="157" t="s">
        <v>167</v>
      </c>
      <c r="B16" s="158" t="s">
        <v>137</v>
      </c>
      <c r="C16" s="156">
        <v>0.2</v>
      </c>
      <c r="D16" s="202">
        <f>C16*9*D8</f>
        <v>5000.9400000000005</v>
      </c>
      <c r="E16" s="176"/>
      <c r="F16" s="3"/>
    </row>
    <row r="17" spans="1:6">
      <c r="A17" s="157" t="s">
        <v>190</v>
      </c>
      <c r="B17" s="158" t="s">
        <v>137</v>
      </c>
      <c r="C17" s="156">
        <v>3.19</v>
      </c>
      <c r="D17" s="202">
        <f>C17*9*D8</f>
        <v>79764.993000000002</v>
      </c>
      <c r="E17" s="176"/>
      <c r="F17" s="3"/>
    </row>
    <row r="18" spans="1:6" ht="14.25" customHeight="1">
      <c r="A18" s="157" t="s">
        <v>191</v>
      </c>
      <c r="B18" s="158" t="s">
        <v>19</v>
      </c>
      <c r="C18" s="156">
        <v>0.38</v>
      </c>
      <c r="D18" s="202">
        <f>C18*9*D8</f>
        <v>9501.7860000000001</v>
      </c>
      <c r="E18" s="176"/>
      <c r="F18" s="3"/>
    </row>
    <row r="19" spans="1:6">
      <c r="A19" s="157" t="s">
        <v>147</v>
      </c>
      <c r="B19" s="158" t="s">
        <v>137</v>
      </c>
      <c r="C19" s="156">
        <v>0.03</v>
      </c>
      <c r="D19" s="202">
        <f>C19*9*D8</f>
        <v>750.14100000000008</v>
      </c>
      <c r="E19" s="176"/>
      <c r="F19" s="3"/>
    </row>
    <row r="20" spans="1:6" ht="24.75">
      <c r="A20" s="157" t="s">
        <v>192</v>
      </c>
      <c r="B20" s="158" t="s">
        <v>193</v>
      </c>
      <c r="C20" s="156">
        <v>0.37</v>
      </c>
      <c r="D20" s="202">
        <f>C20*9*D8</f>
        <v>9251.7390000000014</v>
      </c>
      <c r="E20" s="176"/>
      <c r="F20" s="3"/>
    </row>
    <row r="21" spans="1:6">
      <c r="A21" s="514" t="s">
        <v>10</v>
      </c>
      <c r="B21" s="515"/>
      <c r="C21" s="515"/>
      <c r="D21" s="516"/>
      <c r="E21" s="176"/>
      <c r="F21" s="3"/>
    </row>
    <row r="22" spans="1:6">
      <c r="A22" s="157" t="s">
        <v>48</v>
      </c>
      <c r="B22" s="157"/>
      <c r="C22" s="157"/>
      <c r="D22" s="157"/>
      <c r="E22" s="176"/>
      <c r="F22" s="3"/>
    </row>
    <row r="23" spans="1:6" ht="24.75">
      <c r="A23" s="159" t="s">
        <v>11</v>
      </c>
      <c r="B23" s="158" t="s">
        <v>46</v>
      </c>
      <c r="C23" s="456">
        <v>2.16</v>
      </c>
      <c r="D23" s="458">
        <f>C23*9*D8</f>
        <v>54010.152000000009</v>
      </c>
      <c r="E23" s="176"/>
      <c r="F23" s="3"/>
    </row>
    <row r="24" spans="1:6" ht="24.75">
      <c r="A24" s="159" t="s">
        <v>12</v>
      </c>
      <c r="B24" s="158" t="s">
        <v>46</v>
      </c>
      <c r="C24" s="456"/>
      <c r="D24" s="458"/>
      <c r="E24" s="176"/>
      <c r="F24" s="3"/>
    </row>
    <row r="25" spans="1:6" ht="24.75">
      <c r="A25" s="159" t="s">
        <v>13</v>
      </c>
      <c r="B25" s="158" t="s">
        <v>46</v>
      </c>
      <c r="C25" s="456"/>
      <c r="D25" s="458"/>
      <c r="E25" s="176"/>
      <c r="F25" s="3"/>
    </row>
    <row r="26" spans="1:6" ht="24.75">
      <c r="A26" s="157" t="s">
        <v>51</v>
      </c>
      <c r="B26" s="158" t="s">
        <v>47</v>
      </c>
      <c r="C26" s="456"/>
      <c r="D26" s="458"/>
      <c r="E26" s="176"/>
      <c r="F26" s="3"/>
    </row>
    <row r="27" spans="1:6">
      <c r="A27" s="157" t="s">
        <v>49</v>
      </c>
      <c r="B27" s="158"/>
      <c r="C27" s="456"/>
      <c r="D27" s="458"/>
      <c r="E27" s="176"/>
      <c r="F27" s="3"/>
    </row>
    <row r="28" spans="1:6" ht="36.75">
      <c r="A28" s="157" t="s">
        <v>50</v>
      </c>
      <c r="B28" s="158" t="s">
        <v>54</v>
      </c>
      <c r="C28" s="456"/>
      <c r="D28" s="458"/>
      <c r="E28" s="176"/>
      <c r="F28" s="3"/>
    </row>
    <row r="29" spans="1:6">
      <c r="A29" s="514" t="s">
        <v>55</v>
      </c>
      <c r="B29" s="515"/>
      <c r="C29" s="515"/>
      <c r="D29" s="516"/>
      <c r="E29" s="176"/>
      <c r="F29" s="3"/>
    </row>
    <row r="30" spans="1:6" ht="24">
      <c r="A30" s="159" t="s">
        <v>14</v>
      </c>
      <c r="B30" s="193" t="s">
        <v>56</v>
      </c>
      <c r="C30" s="456">
        <v>0.2</v>
      </c>
      <c r="D30" s="456">
        <f>C30*9*D8</f>
        <v>5000.9400000000005</v>
      </c>
      <c r="E30" s="176"/>
      <c r="F30" s="3"/>
    </row>
    <row r="31" spans="1:6" ht="24">
      <c r="A31" s="157" t="s">
        <v>15</v>
      </c>
      <c r="B31" s="193" t="s">
        <v>57</v>
      </c>
      <c r="C31" s="456"/>
      <c r="D31" s="456"/>
      <c r="E31" s="176"/>
      <c r="F31" s="3"/>
    </row>
    <row r="32" spans="1:6">
      <c r="A32" s="514" t="s">
        <v>16</v>
      </c>
      <c r="B32" s="515"/>
      <c r="C32" s="515"/>
      <c r="D32" s="516"/>
      <c r="E32" s="176"/>
      <c r="F32" s="3"/>
    </row>
    <row r="33" spans="1:6">
      <c r="A33" s="517" t="s">
        <v>17</v>
      </c>
      <c r="B33" s="517"/>
      <c r="C33" s="517"/>
      <c r="D33" s="517"/>
      <c r="E33" s="176"/>
      <c r="F33" s="3"/>
    </row>
    <row r="34" spans="1:6" ht="36.75">
      <c r="A34" s="162" t="s">
        <v>58</v>
      </c>
      <c r="B34" s="158" t="s">
        <v>8</v>
      </c>
      <c r="C34" s="456">
        <v>0.61</v>
      </c>
      <c r="D34" s="458">
        <f>C34*9*D8</f>
        <v>15252.867000000002</v>
      </c>
      <c r="E34" s="176"/>
      <c r="F34" s="3"/>
    </row>
    <row r="35" spans="1:6" ht="24.75">
      <c r="A35" s="163" t="s">
        <v>59</v>
      </c>
      <c r="B35" s="164" t="s">
        <v>60</v>
      </c>
      <c r="C35" s="456"/>
      <c r="D35" s="458"/>
      <c r="E35" s="176"/>
      <c r="F35" s="3"/>
    </row>
    <row r="36" spans="1:6" ht="24.75">
      <c r="A36" s="163" t="s">
        <v>61</v>
      </c>
      <c r="B36" s="164" t="s">
        <v>60</v>
      </c>
      <c r="C36" s="456"/>
      <c r="D36" s="458"/>
      <c r="E36" s="176"/>
      <c r="F36" s="3"/>
    </row>
    <row r="37" spans="1:6" ht="36.75">
      <c r="A37" s="165" t="s">
        <v>62</v>
      </c>
      <c r="B37" s="158" t="s">
        <v>8</v>
      </c>
      <c r="C37" s="456"/>
      <c r="D37" s="458"/>
      <c r="E37" s="176"/>
      <c r="F37" s="3"/>
    </row>
    <row r="38" spans="1:6">
      <c r="A38" s="163" t="s">
        <v>63</v>
      </c>
      <c r="B38" s="164" t="s">
        <v>60</v>
      </c>
      <c r="C38" s="456"/>
      <c r="D38" s="458"/>
      <c r="E38" s="176"/>
      <c r="F38" s="3"/>
    </row>
    <row r="39" spans="1:6" ht="36.75">
      <c r="A39" s="166" t="s">
        <v>20</v>
      </c>
      <c r="B39" s="158" t="s">
        <v>8</v>
      </c>
      <c r="C39" s="456"/>
      <c r="D39" s="458"/>
      <c r="E39" s="176"/>
      <c r="F39" s="3"/>
    </row>
    <row r="40" spans="1:6">
      <c r="A40" s="517" t="s">
        <v>43</v>
      </c>
      <c r="B40" s="517"/>
      <c r="C40" s="517"/>
      <c r="D40" s="517"/>
      <c r="E40" s="176"/>
      <c r="F40" s="3"/>
    </row>
    <row r="41" spans="1:6" ht="36.75">
      <c r="A41" s="163" t="s">
        <v>58</v>
      </c>
      <c r="B41" s="167" t="s">
        <v>18</v>
      </c>
      <c r="C41" s="518">
        <v>1</v>
      </c>
      <c r="D41" s="464">
        <f>C41*9*D8</f>
        <v>25004.7</v>
      </c>
      <c r="E41" s="176"/>
      <c r="F41" s="3"/>
    </row>
    <row r="42" spans="1:6" ht="24.75">
      <c r="A42" s="163" t="s">
        <v>59</v>
      </c>
      <c r="B42" s="167" t="s">
        <v>60</v>
      </c>
      <c r="C42" s="519"/>
      <c r="D42" s="521"/>
      <c r="E42" s="176"/>
      <c r="F42" s="3"/>
    </row>
    <row r="43" spans="1:6" ht="24.75">
      <c r="A43" s="163" t="s">
        <v>87</v>
      </c>
      <c r="B43" s="167" t="s">
        <v>60</v>
      </c>
      <c r="C43" s="519"/>
      <c r="D43" s="521"/>
      <c r="E43" s="176"/>
      <c r="F43" s="3"/>
    </row>
    <row r="44" spans="1:6" ht="36.75">
      <c r="A44" s="163" t="s">
        <v>85</v>
      </c>
      <c r="B44" s="167" t="s">
        <v>18</v>
      </c>
      <c r="C44" s="519"/>
      <c r="D44" s="521"/>
      <c r="E44" s="176"/>
      <c r="F44" s="3"/>
    </row>
    <row r="45" spans="1:6" ht="36.75">
      <c r="A45" s="168" t="s">
        <v>86</v>
      </c>
      <c r="B45" s="167" t="s">
        <v>18</v>
      </c>
      <c r="C45" s="519"/>
      <c r="D45" s="521"/>
      <c r="E45" s="176"/>
      <c r="F45" s="3"/>
    </row>
    <row r="46" spans="1:6">
      <c r="A46" s="163" t="s">
        <v>63</v>
      </c>
      <c r="B46" s="167" t="s">
        <v>60</v>
      </c>
      <c r="C46" s="520"/>
      <c r="D46" s="522"/>
      <c r="E46" s="176"/>
      <c r="F46" s="3"/>
    </row>
    <row r="47" spans="1:6">
      <c r="A47" s="517" t="s">
        <v>21</v>
      </c>
      <c r="B47" s="517"/>
      <c r="C47" s="517"/>
      <c r="D47" s="517"/>
      <c r="E47" s="176"/>
      <c r="F47" s="3"/>
    </row>
    <row r="48" spans="1:6" ht="36.75">
      <c r="A48" s="165" t="s">
        <v>22</v>
      </c>
      <c r="B48" s="158" t="s">
        <v>8</v>
      </c>
      <c r="C48" s="464">
        <v>0.7</v>
      </c>
      <c r="D48" s="464">
        <f>C48*D8*9</f>
        <v>17503.29</v>
      </c>
      <c r="E48" s="176"/>
      <c r="F48" s="3"/>
    </row>
    <row r="49" spans="1:6" ht="36.75">
      <c r="A49" s="165" t="s">
        <v>23</v>
      </c>
      <c r="B49" s="158" t="s">
        <v>8</v>
      </c>
      <c r="C49" s="521"/>
      <c r="D49" s="521"/>
      <c r="E49" s="176"/>
      <c r="F49" s="3"/>
    </row>
    <row r="50" spans="1:6" ht="36.75">
      <c r="A50" s="168" t="s">
        <v>64</v>
      </c>
      <c r="B50" s="158" t="s">
        <v>8</v>
      </c>
      <c r="C50" s="522"/>
      <c r="D50" s="522"/>
      <c r="E50" s="176"/>
      <c r="F50" s="3"/>
    </row>
    <row r="51" spans="1:6">
      <c r="A51" s="517" t="s">
        <v>24</v>
      </c>
      <c r="B51" s="517"/>
      <c r="C51" s="517"/>
      <c r="D51" s="517"/>
      <c r="E51" s="176"/>
      <c r="F51" s="3"/>
    </row>
    <row r="52" spans="1:6" ht="36">
      <c r="A52" s="165" t="s">
        <v>65</v>
      </c>
      <c r="B52" s="167" t="s">
        <v>57</v>
      </c>
      <c r="C52" s="456">
        <v>1.82</v>
      </c>
      <c r="D52" s="512">
        <v>45585.8</v>
      </c>
      <c r="E52" s="176"/>
      <c r="F52" s="3"/>
    </row>
    <row r="53" spans="1:6">
      <c r="A53" s="165" t="s">
        <v>66</v>
      </c>
      <c r="B53" s="167" t="s">
        <v>67</v>
      </c>
      <c r="C53" s="456"/>
      <c r="D53" s="512"/>
      <c r="E53" s="176"/>
      <c r="F53" s="3"/>
    </row>
    <row r="54" spans="1:6" ht="24">
      <c r="A54" s="165" t="s">
        <v>68</v>
      </c>
      <c r="B54" s="167" t="s">
        <v>67</v>
      </c>
      <c r="C54" s="456"/>
      <c r="D54" s="512"/>
      <c r="E54" s="176"/>
      <c r="F54" s="3"/>
    </row>
    <row r="55" spans="1:6" ht="36.75">
      <c r="A55" s="165" t="s">
        <v>25</v>
      </c>
      <c r="B55" s="167" t="s">
        <v>69</v>
      </c>
      <c r="C55" s="456"/>
      <c r="D55" s="512"/>
      <c r="E55" s="176"/>
      <c r="F55" s="3"/>
    </row>
    <row r="56" spans="1:6" ht="48.75">
      <c r="A56" s="163" t="s">
        <v>26</v>
      </c>
      <c r="B56" s="167" t="s">
        <v>69</v>
      </c>
      <c r="C56" s="456"/>
      <c r="D56" s="512"/>
      <c r="E56" s="176"/>
      <c r="F56" s="3"/>
    </row>
    <row r="57" spans="1:6">
      <c r="A57" s="157" t="s">
        <v>70</v>
      </c>
      <c r="B57" s="157"/>
      <c r="C57" s="456"/>
      <c r="D57" s="512"/>
      <c r="E57" s="176"/>
      <c r="F57" s="3"/>
    </row>
    <row r="58" spans="1:6" ht="36.75">
      <c r="A58" s="163" t="s">
        <v>71</v>
      </c>
      <c r="B58" s="167" t="s">
        <v>18</v>
      </c>
      <c r="C58" s="456"/>
      <c r="D58" s="512"/>
      <c r="E58" s="176"/>
      <c r="F58" s="3"/>
    </row>
    <row r="59" spans="1:6">
      <c r="A59" s="163" t="s">
        <v>72</v>
      </c>
      <c r="B59" s="167" t="s">
        <v>19</v>
      </c>
      <c r="C59" s="456"/>
      <c r="D59" s="512"/>
      <c r="E59" s="176"/>
      <c r="F59" s="3"/>
    </row>
    <row r="60" spans="1:6">
      <c r="A60" s="163" t="s">
        <v>73</v>
      </c>
      <c r="B60" s="164" t="s">
        <v>19</v>
      </c>
      <c r="C60" s="456"/>
      <c r="D60" s="512"/>
      <c r="E60" s="176"/>
      <c r="F60" s="3"/>
    </row>
    <row r="61" spans="1:6">
      <c r="A61" s="163" t="s">
        <v>74</v>
      </c>
      <c r="B61" s="164" t="s">
        <v>19</v>
      </c>
      <c r="C61" s="456"/>
      <c r="D61" s="512"/>
      <c r="E61" s="176"/>
      <c r="F61" s="3"/>
    </row>
    <row r="62" spans="1:6">
      <c r="A62" s="163" t="s">
        <v>75</v>
      </c>
      <c r="B62" s="164" t="s">
        <v>19</v>
      </c>
      <c r="C62" s="456"/>
      <c r="D62" s="512"/>
      <c r="E62" s="176"/>
      <c r="F62" s="3"/>
    </row>
    <row r="63" spans="1:6">
      <c r="A63" s="163" t="s">
        <v>27</v>
      </c>
      <c r="B63" s="164" t="s">
        <v>19</v>
      </c>
      <c r="C63" s="456"/>
      <c r="D63" s="512"/>
      <c r="E63" s="176"/>
      <c r="F63" s="3"/>
    </row>
    <row r="64" spans="1:6" ht="36.75">
      <c r="A64" s="168" t="s">
        <v>28</v>
      </c>
      <c r="B64" s="167" t="s">
        <v>18</v>
      </c>
      <c r="C64" s="456"/>
      <c r="D64" s="512"/>
      <c r="E64" s="176"/>
      <c r="F64" s="3"/>
    </row>
    <row r="65" spans="1:6">
      <c r="A65" s="517" t="s">
        <v>29</v>
      </c>
      <c r="B65" s="517"/>
      <c r="C65" s="517"/>
      <c r="D65" s="517"/>
      <c r="E65" s="176"/>
      <c r="F65" s="3"/>
    </row>
    <row r="66" spans="1:6" ht="24.75">
      <c r="A66" s="163" t="s">
        <v>30</v>
      </c>
      <c r="B66" s="167" t="s">
        <v>76</v>
      </c>
      <c r="C66" s="458">
        <v>0.75</v>
      </c>
      <c r="D66" s="458">
        <f>C66*9*D8</f>
        <v>18753.525000000001</v>
      </c>
      <c r="E66" s="176"/>
      <c r="F66" s="3"/>
    </row>
    <row r="67" spans="1:6" ht="24.75">
      <c r="A67" s="163" t="s">
        <v>77</v>
      </c>
      <c r="B67" s="167" t="s">
        <v>76</v>
      </c>
      <c r="C67" s="458"/>
      <c r="D67" s="458"/>
      <c r="E67" s="176"/>
      <c r="F67" s="3"/>
    </row>
    <row r="68" spans="1:6" ht="36.75">
      <c r="A68" s="163" t="s">
        <v>31</v>
      </c>
      <c r="B68" s="167" t="s">
        <v>67</v>
      </c>
      <c r="C68" s="458"/>
      <c r="D68" s="458"/>
      <c r="E68" s="176"/>
      <c r="F68" s="3"/>
    </row>
    <row r="69" spans="1:6" ht="24.75">
      <c r="A69" s="163" t="s">
        <v>78</v>
      </c>
      <c r="B69" s="167" t="s">
        <v>76</v>
      </c>
      <c r="C69" s="458"/>
      <c r="D69" s="458"/>
      <c r="E69" s="176"/>
      <c r="F69" s="3"/>
    </row>
    <row r="70" spans="1:6" ht="36.75">
      <c r="A70" s="168" t="s">
        <v>32</v>
      </c>
      <c r="B70" s="167" t="s">
        <v>18</v>
      </c>
      <c r="C70" s="458"/>
      <c r="D70" s="458"/>
      <c r="E70" s="176"/>
      <c r="F70" s="3"/>
    </row>
    <row r="71" spans="1:6">
      <c r="A71" s="168" t="s">
        <v>33</v>
      </c>
      <c r="B71" s="164" t="s">
        <v>67</v>
      </c>
      <c r="C71" s="458"/>
      <c r="D71" s="458"/>
      <c r="E71" s="176"/>
      <c r="F71" s="3"/>
    </row>
    <row r="72" spans="1:6">
      <c r="A72" s="514" t="s">
        <v>34</v>
      </c>
      <c r="B72" s="515"/>
      <c r="C72" s="515"/>
      <c r="D72" s="516"/>
      <c r="E72" s="176"/>
      <c r="F72" s="3"/>
    </row>
    <row r="73" spans="1:6" ht="60">
      <c r="A73" s="170" t="s">
        <v>80</v>
      </c>
      <c r="B73" s="190" t="s">
        <v>79</v>
      </c>
      <c r="C73" s="190">
        <v>2.41</v>
      </c>
      <c r="D73" s="196">
        <f>C73*9*D8</f>
        <v>60261.327000000005</v>
      </c>
      <c r="E73" s="176"/>
      <c r="F73" s="3"/>
    </row>
    <row r="74" spans="1:6">
      <c r="A74" s="193" t="s">
        <v>35</v>
      </c>
      <c r="B74" s="187"/>
      <c r="C74" s="464">
        <v>2.14</v>
      </c>
      <c r="D74" s="530">
        <v>53520.82</v>
      </c>
      <c r="E74" s="532"/>
      <c r="F74" s="3"/>
    </row>
    <row r="75" spans="1:6">
      <c r="A75" s="157" t="s">
        <v>83</v>
      </c>
      <c r="B75" s="187" t="s">
        <v>84</v>
      </c>
      <c r="C75" s="521"/>
      <c r="D75" s="531"/>
      <c r="E75" s="532"/>
      <c r="F75" s="3"/>
    </row>
    <row r="76" spans="1:6">
      <c r="A76" s="157" t="s">
        <v>82</v>
      </c>
      <c r="B76" s="187" t="s">
        <v>84</v>
      </c>
      <c r="C76" s="521"/>
      <c r="D76" s="531"/>
      <c r="E76" s="532"/>
      <c r="F76" s="3"/>
    </row>
    <row r="77" spans="1:6">
      <c r="A77" s="157" t="s">
        <v>81</v>
      </c>
      <c r="B77" s="187" t="s">
        <v>84</v>
      </c>
      <c r="C77" s="155"/>
      <c r="D77" s="217"/>
      <c r="E77" s="176"/>
      <c r="F77" s="3"/>
    </row>
    <row r="78" spans="1:6" ht="72">
      <c r="A78" s="157" t="s">
        <v>170</v>
      </c>
      <c r="B78" s="167" t="s">
        <v>18</v>
      </c>
      <c r="C78" s="192">
        <v>4.3499999999999996</v>
      </c>
      <c r="D78" s="186">
        <v>99655.97</v>
      </c>
      <c r="E78" s="176"/>
      <c r="F78" s="3"/>
    </row>
    <row r="79" spans="1:6">
      <c r="A79" s="157" t="s">
        <v>36</v>
      </c>
      <c r="B79" s="164"/>
      <c r="C79" s="121">
        <f>SUM(C78,C74,C73,C66,C52,C48,C41,C34,C30,C23,C20,C19,C18,C17,C16,C14,C13)</f>
        <v>21.620000000000005</v>
      </c>
      <c r="D79" s="121">
        <f>SUM(D13,D14,D16,D17,D18,D19,D20,D23,D30,D34,D41,D48,D52,D66,D73,D74,D78)</f>
        <v>531575.147</v>
      </c>
      <c r="E79" s="52"/>
      <c r="F79" s="106"/>
    </row>
  </sheetData>
  <mergeCells count="30">
    <mergeCell ref="A72:D72"/>
    <mergeCell ref="C74:C76"/>
    <mergeCell ref="D74:D76"/>
    <mergeCell ref="E74:E76"/>
    <mergeCell ref="A51:D51"/>
    <mergeCell ref="C52:C64"/>
    <mergeCell ref="D52:D64"/>
    <mergeCell ref="A65:D65"/>
    <mergeCell ref="C66:C71"/>
    <mergeCell ref="D66:D71"/>
    <mergeCell ref="A40:D40"/>
    <mergeCell ref="C41:C46"/>
    <mergeCell ref="D41:D46"/>
    <mergeCell ref="A47:D47"/>
    <mergeCell ref="C48:C50"/>
    <mergeCell ref="D48:D50"/>
    <mergeCell ref="C34:C39"/>
    <mergeCell ref="D34:D39"/>
    <mergeCell ref="A1:F1"/>
    <mergeCell ref="A2:E2"/>
    <mergeCell ref="A3:D3"/>
    <mergeCell ref="A12:D12"/>
    <mergeCell ref="A21:D21"/>
    <mergeCell ref="C23:C28"/>
    <mergeCell ref="D23:D28"/>
    <mergeCell ref="A29:D29"/>
    <mergeCell ref="C30:C31"/>
    <mergeCell ref="D30:D31"/>
    <mergeCell ref="A32:D32"/>
    <mergeCell ref="A33:D3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F76"/>
  <sheetViews>
    <sheetView topLeftCell="A55" workbookViewId="0">
      <selection activeCell="C77" sqref="C77"/>
    </sheetView>
  </sheetViews>
  <sheetFormatPr defaultRowHeight="15"/>
  <cols>
    <col min="1" max="1" width="45" customWidth="1"/>
  </cols>
  <sheetData>
    <row r="1" spans="1:6">
      <c r="A1" s="507" t="s">
        <v>123</v>
      </c>
      <c r="B1" s="507"/>
      <c r="C1" s="507"/>
      <c r="D1" s="507"/>
      <c r="E1" s="507"/>
      <c r="F1" s="507"/>
    </row>
    <row r="2" spans="1:6">
      <c r="A2" s="533" t="s">
        <v>194</v>
      </c>
      <c r="B2" s="534"/>
      <c r="C2" s="534"/>
      <c r="D2" s="534"/>
      <c r="E2" s="534"/>
      <c r="F2" s="3"/>
    </row>
    <row r="3" spans="1:6">
      <c r="A3" s="533" t="s">
        <v>189</v>
      </c>
      <c r="B3" s="534"/>
      <c r="C3" s="534"/>
      <c r="D3" s="534"/>
      <c r="E3" s="176"/>
      <c r="F3" s="3"/>
    </row>
    <row r="4" spans="1:6">
      <c r="A4" s="176"/>
      <c r="B4" s="176"/>
      <c r="C4" s="200" t="s">
        <v>37</v>
      </c>
      <c r="D4" s="176">
        <v>1977</v>
      </c>
      <c r="E4" s="176"/>
      <c r="F4" s="3"/>
    </row>
    <row r="5" spans="1:6">
      <c r="A5" s="176"/>
      <c r="B5" s="176"/>
      <c r="C5" s="200" t="s">
        <v>38</v>
      </c>
      <c r="D5" s="176">
        <v>5</v>
      </c>
      <c r="E5" s="176"/>
      <c r="F5" s="3"/>
    </row>
    <row r="6" spans="1:6">
      <c r="A6" s="176"/>
      <c r="B6" s="176"/>
      <c r="C6" s="200" t="s">
        <v>39</v>
      </c>
      <c r="D6" s="176">
        <v>4</v>
      </c>
      <c r="E6" s="176"/>
      <c r="F6" s="3"/>
    </row>
    <row r="7" spans="1:6">
      <c r="A7" s="176"/>
      <c r="B7" s="176"/>
      <c r="C7" s="200" t="s">
        <v>40</v>
      </c>
      <c r="D7" s="176">
        <v>70</v>
      </c>
      <c r="E7" s="176"/>
      <c r="F7" s="3"/>
    </row>
    <row r="8" spans="1:6">
      <c r="A8" s="176"/>
      <c r="B8" s="176"/>
      <c r="C8" s="200" t="s">
        <v>44</v>
      </c>
      <c r="D8" s="176">
        <v>3416.7</v>
      </c>
      <c r="E8" s="176"/>
      <c r="F8" s="3"/>
    </row>
    <row r="9" spans="1:6">
      <c r="A9" s="176"/>
      <c r="B9" s="176"/>
      <c r="C9" s="200" t="s">
        <v>41</v>
      </c>
      <c r="D9" s="176">
        <v>288.5</v>
      </c>
      <c r="E9" s="176"/>
      <c r="F9" s="3"/>
    </row>
    <row r="10" spans="1:6">
      <c r="A10" s="176"/>
      <c r="B10" s="176"/>
      <c r="C10" s="200" t="s">
        <v>45</v>
      </c>
      <c r="D10" s="176">
        <v>742.1</v>
      </c>
      <c r="E10" s="176"/>
      <c r="F10" s="3"/>
    </row>
    <row r="11" spans="1:6" ht="48.75">
      <c r="A11" s="158" t="s">
        <v>1</v>
      </c>
      <c r="B11" s="158" t="s">
        <v>2</v>
      </c>
      <c r="C11" s="158" t="s">
        <v>3</v>
      </c>
      <c r="D11" s="158" t="s">
        <v>4</v>
      </c>
      <c r="E11" s="176"/>
      <c r="F11" s="3"/>
    </row>
    <row r="12" spans="1:6">
      <c r="A12" s="535" t="s">
        <v>5</v>
      </c>
      <c r="B12" s="536"/>
      <c r="C12" s="536"/>
      <c r="D12" s="537"/>
      <c r="E12" s="176"/>
      <c r="F12" s="3"/>
    </row>
    <row r="13" spans="1:6" ht="192">
      <c r="A13" s="157" t="s">
        <v>6</v>
      </c>
      <c r="B13" s="194" t="s">
        <v>7</v>
      </c>
      <c r="C13" s="194">
        <v>0.14000000000000001</v>
      </c>
      <c r="D13" s="195">
        <f>C13*D8*9</f>
        <v>4305.0420000000004</v>
      </c>
      <c r="E13" s="176"/>
      <c r="F13" s="3"/>
    </row>
    <row r="14" spans="1:6" ht="168">
      <c r="A14" s="157" t="s">
        <v>52</v>
      </c>
      <c r="B14" s="194" t="s">
        <v>8</v>
      </c>
      <c r="C14" s="201">
        <v>0.2</v>
      </c>
      <c r="D14" s="195">
        <f>C14*D8*9</f>
        <v>6150.06</v>
      </c>
      <c r="E14" s="176"/>
      <c r="F14" s="3"/>
    </row>
    <row r="15" spans="1:6">
      <c r="A15" s="157" t="s">
        <v>9</v>
      </c>
      <c r="B15" s="158"/>
      <c r="C15" s="99"/>
      <c r="D15" s="202"/>
      <c r="E15" s="176"/>
      <c r="F15" s="3"/>
    </row>
    <row r="16" spans="1:6">
      <c r="A16" s="157" t="s">
        <v>167</v>
      </c>
      <c r="B16" s="158" t="s">
        <v>143</v>
      </c>
      <c r="C16" s="156">
        <v>0.16</v>
      </c>
      <c r="D16" s="202">
        <f>C16*9*D8</f>
        <v>4920.0479999999998</v>
      </c>
      <c r="E16" s="176"/>
      <c r="F16" s="3"/>
    </row>
    <row r="17" spans="1:6">
      <c r="A17" s="157" t="s">
        <v>195</v>
      </c>
      <c r="B17" s="158" t="s">
        <v>136</v>
      </c>
      <c r="C17" s="156">
        <v>1.5</v>
      </c>
      <c r="D17" s="202">
        <f>C17*9*D8</f>
        <v>46125.45</v>
      </c>
      <c r="E17" s="176"/>
      <c r="F17" s="3"/>
    </row>
    <row r="18" spans="1:6" ht="24">
      <c r="A18" s="157" t="s">
        <v>196</v>
      </c>
      <c r="B18" s="158" t="s">
        <v>19</v>
      </c>
      <c r="C18" s="156">
        <v>0.93</v>
      </c>
      <c r="D18" s="202">
        <f>C18*9*D8</f>
        <v>28597.779000000002</v>
      </c>
      <c r="E18" s="176"/>
      <c r="F18" s="3"/>
    </row>
    <row r="19" spans="1:6">
      <c r="A19" s="157" t="s">
        <v>197</v>
      </c>
      <c r="B19" s="158" t="s">
        <v>19</v>
      </c>
      <c r="C19" s="156">
        <v>1.07</v>
      </c>
      <c r="D19" s="202">
        <f>C19*9*D8</f>
        <v>32902.821000000004</v>
      </c>
      <c r="E19" s="176"/>
      <c r="F19" s="3"/>
    </row>
    <row r="20" spans="1:6">
      <c r="A20" s="157" t="s">
        <v>198</v>
      </c>
      <c r="B20" s="158" t="s">
        <v>19</v>
      </c>
      <c r="C20" s="156">
        <v>1.26</v>
      </c>
      <c r="D20" s="202">
        <f>C20*9*D8</f>
        <v>38745.377999999997</v>
      </c>
      <c r="E20" s="176"/>
      <c r="F20" s="3"/>
    </row>
    <row r="21" spans="1:6">
      <c r="A21" s="157" t="s">
        <v>199</v>
      </c>
      <c r="B21" s="158" t="s">
        <v>136</v>
      </c>
      <c r="C21" s="156">
        <v>0.16</v>
      </c>
      <c r="D21" s="202">
        <f>C21*9*D8</f>
        <v>4920.0479999999998</v>
      </c>
      <c r="E21" s="176"/>
      <c r="F21" s="3"/>
    </row>
    <row r="22" spans="1:6">
      <c r="A22" s="157" t="s">
        <v>201</v>
      </c>
      <c r="B22" s="182"/>
      <c r="C22" s="156">
        <v>0.12</v>
      </c>
      <c r="D22" s="202">
        <f>C22*9*D8</f>
        <v>3690.0360000000001</v>
      </c>
      <c r="E22" s="176"/>
      <c r="F22" s="3"/>
    </row>
    <row r="23" spans="1:6" ht="24.75">
      <c r="A23" s="157" t="s">
        <v>200</v>
      </c>
      <c r="B23" s="158" t="s">
        <v>202</v>
      </c>
      <c r="C23" s="156">
        <v>0.27</v>
      </c>
      <c r="D23" s="202">
        <f>C23*9*D8</f>
        <v>8302.5810000000001</v>
      </c>
      <c r="E23" s="176"/>
      <c r="F23" s="3"/>
    </row>
    <row r="24" spans="1:6">
      <c r="A24" s="514" t="s">
        <v>10</v>
      </c>
      <c r="B24" s="515"/>
      <c r="C24" s="515"/>
      <c r="D24" s="516"/>
      <c r="E24" s="176"/>
      <c r="F24" s="3"/>
    </row>
    <row r="25" spans="1:6">
      <c r="A25" s="157" t="s">
        <v>48</v>
      </c>
      <c r="B25" s="157"/>
      <c r="C25" s="157"/>
      <c r="D25" s="157"/>
      <c r="E25" s="176"/>
      <c r="F25" s="3"/>
    </row>
    <row r="26" spans="1:6" ht="24.75">
      <c r="A26" s="159" t="s">
        <v>11</v>
      </c>
      <c r="B26" s="158" t="s">
        <v>46</v>
      </c>
      <c r="C26" s="456">
        <v>2.16</v>
      </c>
      <c r="D26" s="458">
        <f>C26*9*D8</f>
        <v>66420.648000000001</v>
      </c>
      <c r="E26" s="176"/>
      <c r="F26" s="3"/>
    </row>
    <row r="27" spans="1:6" ht="24.75">
      <c r="A27" s="159" t="s">
        <v>12</v>
      </c>
      <c r="B27" s="158" t="s">
        <v>46</v>
      </c>
      <c r="C27" s="456"/>
      <c r="D27" s="458"/>
      <c r="E27" s="176"/>
      <c r="F27" s="3"/>
    </row>
    <row r="28" spans="1:6" ht="24.75">
      <c r="A28" s="159" t="s">
        <v>13</v>
      </c>
      <c r="B28" s="158" t="s">
        <v>46</v>
      </c>
      <c r="C28" s="456"/>
      <c r="D28" s="458"/>
      <c r="E28" s="176"/>
      <c r="F28" s="3"/>
    </row>
    <row r="29" spans="1:6" ht="24.75">
      <c r="A29" s="157" t="s">
        <v>51</v>
      </c>
      <c r="B29" s="158" t="s">
        <v>47</v>
      </c>
      <c r="C29" s="456"/>
      <c r="D29" s="458"/>
      <c r="E29" s="176"/>
      <c r="F29" s="3"/>
    </row>
    <row r="30" spans="1:6">
      <c r="A30" s="157" t="s">
        <v>49</v>
      </c>
      <c r="B30" s="158"/>
      <c r="C30" s="456"/>
      <c r="D30" s="458"/>
      <c r="E30" s="176"/>
      <c r="F30" s="3"/>
    </row>
    <row r="31" spans="1:6" ht="36.75">
      <c r="A31" s="157" t="s">
        <v>50</v>
      </c>
      <c r="B31" s="158" t="s">
        <v>54</v>
      </c>
      <c r="C31" s="456"/>
      <c r="D31" s="458"/>
      <c r="E31" s="176"/>
      <c r="F31" s="3"/>
    </row>
    <row r="32" spans="1:6">
      <c r="A32" s="514" t="s">
        <v>55</v>
      </c>
      <c r="B32" s="515"/>
      <c r="C32" s="515"/>
      <c r="D32" s="516"/>
      <c r="E32" s="176"/>
      <c r="F32" s="3"/>
    </row>
    <row r="33" spans="1:6" ht="24">
      <c r="A33" s="159" t="s">
        <v>14</v>
      </c>
      <c r="B33" s="193" t="s">
        <v>56</v>
      </c>
      <c r="C33" s="456">
        <v>0.2</v>
      </c>
      <c r="D33" s="456">
        <f>C33*9*D8</f>
        <v>6150.0599999999995</v>
      </c>
      <c r="E33" s="176"/>
      <c r="F33" s="3"/>
    </row>
    <row r="34" spans="1:6" ht="24">
      <c r="A34" s="157" t="s">
        <v>15</v>
      </c>
      <c r="B34" s="193" t="s">
        <v>57</v>
      </c>
      <c r="C34" s="456"/>
      <c r="D34" s="456"/>
      <c r="E34" s="176"/>
      <c r="F34" s="3"/>
    </row>
    <row r="35" spans="1:6">
      <c r="A35" s="514" t="s">
        <v>16</v>
      </c>
      <c r="B35" s="515"/>
      <c r="C35" s="515"/>
      <c r="D35" s="516"/>
      <c r="E35" s="176"/>
      <c r="F35" s="3"/>
    </row>
    <row r="36" spans="1:6">
      <c r="A36" s="517" t="s">
        <v>17</v>
      </c>
      <c r="B36" s="517"/>
      <c r="C36" s="517"/>
      <c r="D36" s="517"/>
      <c r="E36" s="176"/>
      <c r="F36" s="3"/>
    </row>
    <row r="37" spans="1:6" ht="36.75">
      <c r="A37" s="162" t="s">
        <v>58</v>
      </c>
      <c r="B37" s="158" t="s">
        <v>8</v>
      </c>
      <c r="C37" s="456">
        <v>0.44</v>
      </c>
      <c r="D37" s="458">
        <f>C37*9*D8</f>
        <v>13530.132</v>
      </c>
      <c r="E37" s="176"/>
      <c r="F37" s="3"/>
    </row>
    <row r="38" spans="1:6" ht="24.75">
      <c r="A38" s="163" t="s">
        <v>59</v>
      </c>
      <c r="B38" s="164" t="s">
        <v>60</v>
      </c>
      <c r="C38" s="456"/>
      <c r="D38" s="458"/>
      <c r="E38" s="176"/>
      <c r="F38" s="3"/>
    </row>
    <row r="39" spans="1:6" ht="24.75">
      <c r="A39" s="163" t="s">
        <v>61</v>
      </c>
      <c r="B39" s="164" t="s">
        <v>60</v>
      </c>
      <c r="C39" s="456"/>
      <c r="D39" s="458"/>
      <c r="E39" s="176"/>
      <c r="F39" s="3"/>
    </row>
    <row r="40" spans="1:6" ht="36.75">
      <c r="A40" s="165" t="s">
        <v>62</v>
      </c>
      <c r="B40" s="158" t="s">
        <v>8</v>
      </c>
      <c r="C40" s="456"/>
      <c r="D40" s="458"/>
      <c r="E40" s="176"/>
      <c r="F40" s="3"/>
    </row>
    <row r="41" spans="1:6">
      <c r="A41" s="163" t="s">
        <v>63</v>
      </c>
      <c r="B41" s="164" t="s">
        <v>60</v>
      </c>
      <c r="C41" s="456"/>
      <c r="D41" s="458"/>
      <c r="E41" s="176"/>
      <c r="F41" s="3"/>
    </row>
    <row r="42" spans="1:6" ht="36.75">
      <c r="A42" s="166" t="s">
        <v>20</v>
      </c>
      <c r="B42" s="158" t="s">
        <v>8</v>
      </c>
      <c r="C42" s="456"/>
      <c r="D42" s="458"/>
      <c r="E42" s="176"/>
      <c r="F42" s="3"/>
    </row>
    <row r="43" spans="1:6">
      <c r="A43" s="517" t="s">
        <v>21</v>
      </c>
      <c r="B43" s="517"/>
      <c r="C43" s="517"/>
      <c r="D43" s="517"/>
      <c r="E43" s="176"/>
      <c r="F43" s="3"/>
    </row>
    <row r="44" spans="1:6" ht="36.75">
      <c r="A44" s="165" t="s">
        <v>22</v>
      </c>
      <c r="B44" s="158" t="s">
        <v>8</v>
      </c>
      <c r="C44" s="464">
        <v>0.52</v>
      </c>
      <c r="D44" s="464">
        <f>C44*D8*9</f>
        <v>15990.155999999999</v>
      </c>
      <c r="E44" s="176"/>
      <c r="F44" s="3"/>
    </row>
    <row r="45" spans="1:6" ht="36.75">
      <c r="A45" s="165" t="s">
        <v>23</v>
      </c>
      <c r="B45" s="158" t="s">
        <v>8</v>
      </c>
      <c r="C45" s="521"/>
      <c r="D45" s="521"/>
      <c r="E45" s="176"/>
      <c r="F45" s="3"/>
    </row>
    <row r="46" spans="1:6" ht="36.75">
      <c r="A46" s="168" t="s">
        <v>64</v>
      </c>
      <c r="B46" s="158" t="s">
        <v>8</v>
      </c>
      <c r="C46" s="522"/>
      <c r="D46" s="522"/>
      <c r="E46" s="176"/>
      <c r="F46" s="3"/>
    </row>
    <row r="47" spans="1:6">
      <c r="A47" s="517" t="s">
        <v>24</v>
      </c>
      <c r="B47" s="517"/>
      <c r="C47" s="517"/>
      <c r="D47" s="517"/>
      <c r="E47" s="176"/>
      <c r="F47" s="3"/>
    </row>
    <row r="48" spans="1:6" ht="36">
      <c r="A48" s="165" t="s">
        <v>65</v>
      </c>
      <c r="B48" s="167" t="s">
        <v>57</v>
      </c>
      <c r="C48" s="456">
        <v>0.82</v>
      </c>
      <c r="D48" s="512">
        <v>28461.119999999999</v>
      </c>
      <c r="E48" s="176"/>
      <c r="F48" s="3"/>
    </row>
    <row r="49" spans="1:6">
      <c r="A49" s="165" t="s">
        <v>66</v>
      </c>
      <c r="B49" s="167" t="s">
        <v>67</v>
      </c>
      <c r="C49" s="456"/>
      <c r="D49" s="512"/>
      <c r="E49" s="176"/>
      <c r="F49" s="3"/>
    </row>
    <row r="50" spans="1:6" ht="24">
      <c r="A50" s="165" t="s">
        <v>68</v>
      </c>
      <c r="B50" s="167" t="s">
        <v>67</v>
      </c>
      <c r="C50" s="456"/>
      <c r="D50" s="512"/>
      <c r="E50" s="176"/>
      <c r="F50" s="3"/>
    </row>
    <row r="51" spans="1:6" ht="36.75">
      <c r="A51" s="165" t="s">
        <v>25</v>
      </c>
      <c r="B51" s="167" t="s">
        <v>69</v>
      </c>
      <c r="C51" s="456"/>
      <c r="D51" s="512"/>
      <c r="E51" s="176"/>
      <c r="F51" s="3"/>
    </row>
    <row r="52" spans="1:6" ht="48.75">
      <c r="A52" s="163" t="s">
        <v>26</v>
      </c>
      <c r="B52" s="167" t="s">
        <v>69</v>
      </c>
      <c r="C52" s="456"/>
      <c r="D52" s="512"/>
      <c r="E52" s="176"/>
      <c r="F52" s="3"/>
    </row>
    <row r="53" spans="1:6">
      <c r="A53" s="157" t="s">
        <v>70</v>
      </c>
      <c r="B53" s="157"/>
      <c r="C53" s="456"/>
      <c r="D53" s="512"/>
      <c r="E53" s="176"/>
      <c r="F53" s="3"/>
    </row>
    <row r="54" spans="1:6" ht="36.75">
      <c r="A54" s="163" t="s">
        <v>71</v>
      </c>
      <c r="B54" s="167" t="s">
        <v>18</v>
      </c>
      <c r="C54" s="456"/>
      <c r="D54" s="512"/>
      <c r="E54" s="176"/>
      <c r="F54" s="3"/>
    </row>
    <row r="55" spans="1:6">
      <c r="A55" s="163" t="s">
        <v>72</v>
      </c>
      <c r="B55" s="167" t="s">
        <v>19</v>
      </c>
      <c r="C55" s="456"/>
      <c r="D55" s="512"/>
      <c r="E55" s="176"/>
      <c r="F55" s="3"/>
    </row>
    <row r="56" spans="1:6">
      <c r="A56" s="163" t="s">
        <v>73</v>
      </c>
      <c r="B56" s="164" t="s">
        <v>19</v>
      </c>
      <c r="C56" s="456"/>
      <c r="D56" s="512"/>
      <c r="E56" s="176"/>
      <c r="F56" s="3"/>
    </row>
    <row r="57" spans="1:6">
      <c r="A57" s="163" t="s">
        <v>74</v>
      </c>
      <c r="B57" s="164" t="s">
        <v>19</v>
      </c>
      <c r="C57" s="456"/>
      <c r="D57" s="512"/>
      <c r="E57" s="176"/>
      <c r="F57" s="3"/>
    </row>
    <row r="58" spans="1:6">
      <c r="A58" s="163" t="s">
        <v>75</v>
      </c>
      <c r="B58" s="164" t="s">
        <v>19</v>
      </c>
      <c r="C58" s="456"/>
      <c r="D58" s="512"/>
      <c r="E58" s="176"/>
      <c r="F58" s="3"/>
    </row>
    <row r="59" spans="1:6">
      <c r="A59" s="163" t="s">
        <v>27</v>
      </c>
      <c r="B59" s="164" t="s">
        <v>19</v>
      </c>
      <c r="C59" s="456"/>
      <c r="D59" s="512"/>
      <c r="E59" s="176"/>
      <c r="F59" s="3"/>
    </row>
    <row r="60" spans="1:6" ht="36.75">
      <c r="A60" s="168" t="s">
        <v>28</v>
      </c>
      <c r="B60" s="167" t="s">
        <v>18</v>
      </c>
      <c r="C60" s="456"/>
      <c r="D60" s="512"/>
      <c r="E60" s="176"/>
      <c r="F60" s="3"/>
    </row>
    <row r="61" spans="1:6">
      <c r="A61" s="517" t="s">
        <v>29</v>
      </c>
      <c r="B61" s="517"/>
      <c r="C61" s="517"/>
      <c r="D61" s="517"/>
      <c r="E61" s="176"/>
      <c r="F61" s="3"/>
    </row>
    <row r="62" spans="1:6" ht="24.75">
      <c r="A62" s="163" t="s">
        <v>30</v>
      </c>
      <c r="B62" s="167" t="s">
        <v>76</v>
      </c>
      <c r="C62" s="458">
        <v>0.64</v>
      </c>
      <c r="D62" s="458">
        <f>C62*9*D8</f>
        <v>19680.191999999999</v>
      </c>
      <c r="E62" s="176"/>
      <c r="F62" s="3"/>
    </row>
    <row r="63" spans="1:6" ht="24.75">
      <c r="A63" s="163" t="s">
        <v>77</v>
      </c>
      <c r="B63" s="167" t="s">
        <v>76</v>
      </c>
      <c r="C63" s="458"/>
      <c r="D63" s="458"/>
      <c r="E63" s="176"/>
      <c r="F63" s="3"/>
    </row>
    <row r="64" spans="1:6" ht="36.75">
      <c r="A64" s="163" t="s">
        <v>31</v>
      </c>
      <c r="B64" s="167" t="s">
        <v>67</v>
      </c>
      <c r="C64" s="458"/>
      <c r="D64" s="458"/>
      <c r="E64" s="176"/>
      <c r="F64" s="3"/>
    </row>
    <row r="65" spans="1:6" ht="24.75">
      <c r="A65" s="163" t="s">
        <v>78</v>
      </c>
      <c r="B65" s="167" t="s">
        <v>76</v>
      </c>
      <c r="C65" s="458"/>
      <c r="D65" s="458"/>
      <c r="E65" s="176"/>
      <c r="F65" s="3"/>
    </row>
    <row r="66" spans="1:6" ht="36.75">
      <c r="A66" s="168" t="s">
        <v>32</v>
      </c>
      <c r="B66" s="167" t="s">
        <v>18</v>
      </c>
      <c r="C66" s="458"/>
      <c r="D66" s="458"/>
      <c r="E66" s="176"/>
      <c r="F66" s="3"/>
    </row>
    <row r="67" spans="1:6">
      <c r="A67" s="168" t="s">
        <v>33</v>
      </c>
      <c r="B67" s="164" t="s">
        <v>67</v>
      </c>
      <c r="C67" s="458"/>
      <c r="D67" s="458"/>
      <c r="E67" s="176"/>
      <c r="F67" s="3"/>
    </row>
    <row r="68" spans="1:6">
      <c r="A68" s="514" t="s">
        <v>34</v>
      </c>
      <c r="B68" s="515"/>
      <c r="C68" s="515"/>
      <c r="D68" s="516"/>
      <c r="E68" s="176"/>
      <c r="F68" s="3"/>
    </row>
    <row r="69" spans="1:6" ht="60">
      <c r="A69" s="170" t="s">
        <v>80</v>
      </c>
      <c r="B69" s="190" t="s">
        <v>79</v>
      </c>
      <c r="C69" s="190">
        <v>2.41</v>
      </c>
      <c r="D69" s="196">
        <f>C69*9*D8</f>
        <v>74108.222999999998</v>
      </c>
      <c r="E69" s="176"/>
      <c r="F69" s="3"/>
    </row>
    <row r="70" spans="1:6">
      <c r="A70" s="193" t="s">
        <v>35</v>
      </c>
      <c r="B70" s="187"/>
      <c r="C70" s="464">
        <v>2.14</v>
      </c>
      <c r="D70" s="530">
        <v>65825.070000000007</v>
      </c>
      <c r="E70" s="532"/>
      <c r="F70" s="3"/>
    </row>
    <row r="71" spans="1:6">
      <c r="A71" s="157" t="s">
        <v>83</v>
      </c>
      <c r="B71" s="187" t="s">
        <v>84</v>
      </c>
      <c r="C71" s="521"/>
      <c r="D71" s="531"/>
      <c r="E71" s="532"/>
      <c r="F71" s="3"/>
    </row>
    <row r="72" spans="1:6">
      <c r="A72" s="157" t="s">
        <v>82</v>
      </c>
      <c r="B72" s="187" t="s">
        <v>84</v>
      </c>
      <c r="C72" s="521"/>
      <c r="D72" s="531"/>
      <c r="E72" s="532"/>
      <c r="F72" s="3"/>
    </row>
    <row r="73" spans="1:6">
      <c r="A73" s="157" t="s">
        <v>81</v>
      </c>
      <c r="B73" s="187" t="s">
        <v>84</v>
      </c>
      <c r="C73" s="155"/>
      <c r="D73" s="217"/>
      <c r="E73" s="176"/>
      <c r="F73" s="3"/>
    </row>
    <row r="74" spans="1:6" ht="72">
      <c r="A74" s="157" t="s">
        <v>170</v>
      </c>
      <c r="B74" s="167" t="s">
        <v>18</v>
      </c>
      <c r="C74" s="192">
        <v>4.22</v>
      </c>
      <c r="D74" s="186">
        <v>133469.62</v>
      </c>
      <c r="E74" s="176"/>
      <c r="F74" s="3"/>
    </row>
    <row r="75" spans="1:6">
      <c r="A75" s="8" t="s">
        <v>113</v>
      </c>
      <c r="B75" s="167"/>
      <c r="C75" s="192"/>
      <c r="D75" s="186">
        <f>-(61.4*9*17.22)</f>
        <v>-9515.771999999999</v>
      </c>
      <c r="E75" s="176"/>
      <c r="F75" s="3"/>
    </row>
    <row r="76" spans="1:6">
      <c r="A76" s="157" t="s">
        <v>36</v>
      </c>
      <c r="B76" s="164"/>
      <c r="C76" s="121">
        <f>SUM(C74,C70,C69,C62,C48,C44,C37,C33,C26,C23,C22,C21,C20,C19,C18,C17,C16,C14,C13)</f>
        <v>19.359999999999996</v>
      </c>
      <c r="D76" s="121">
        <f>SUM(D13,D14,D16,D17,D18,D21,D23,D26,D33,D37,D44,D48,D62,D69,D70,D74,D19,D20,D22,D75)</f>
        <v>592778.69200000004</v>
      </c>
      <c r="E76" s="52"/>
      <c r="F76" s="106"/>
    </row>
  </sheetData>
  <mergeCells count="27">
    <mergeCell ref="A68:D68"/>
    <mergeCell ref="C70:C72"/>
    <mergeCell ref="D70:D72"/>
    <mergeCell ref="E70:E72"/>
    <mergeCell ref="A47:D47"/>
    <mergeCell ref="C48:C60"/>
    <mergeCell ref="D48:D60"/>
    <mergeCell ref="A61:D61"/>
    <mergeCell ref="C62:C67"/>
    <mergeCell ref="D62:D67"/>
    <mergeCell ref="A43:D43"/>
    <mergeCell ref="C44:C46"/>
    <mergeCell ref="D44:D46"/>
    <mergeCell ref="A32:D32"/>
    <mergeCell ref="C33:C34"/>
    <mergeCell ref="D33:D34"/>
    <mergeCell ref="A35:D35"/>
    <mergeCell ref="A36:D36"/>
    <mergeCell ref="C37:C42"/>
    <mergeCell ref="D37:D42"/>
    <mergeCell ref="C26:C31"/>
    <mergeCell ref="D26:D31"/>
    <mergeCell ref="A1:F1"/>
    <mergeCell ref="A2:E2"/>
    <mergeCell ref="A3:D3"/>
    <mergeCell ref="A12:D12"/>
    <mergeCell ref="A24:D2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76"/>
  <sheetViews>
    <sheetView topLeftCell="A55" workbookViewId="0">
      <selection activeCell="J74" sqref="J74"/>
    </sheetView>
  </sheetViews>
  <sheetFormatPr defaultRowHeight="15"/>
  <cols>
    <col min="1" max="1" width="45.5703125" customWidth="1"/>
    <col min="5" max="5" width="11" customWidth="1"/>
  </cols>
  <sheetData>
    <row r="1" spans="1:6">
      <c r="A1" s="507" t="s">
        <v>123</v>
      </c>
      <c r="B1" s="507"/>
      <c r="C1" s="507"/>
      <c r="D1" s="507"/>
      <c r="E1" s="507"/>
      <c r="F1" s="507"/>
    </row>
    <row r="2" spans="1:6">
      <c r="A2" s="533" t="s">
        <v>203</v>
      </c>
      <c r="B2" s="534"/>
      <c r="C2" s="534"/>
      <c r="D2" s="534"/>
      <c r="E2" s="534"/>
      <c r="F2" s="3"/>
    </row>
    <row r="3" spans="1:6">
      <c r="A3" s="533" t="s">
        <v>189</v>
      </c>
      <c r="B3" s="534"/>
      <c r="C3" s="534"/>
      <c r="D3" s="534"/>
      <c r="E3" s="176"/>
      <c r="F3" s="3"/>
    </row>
    <row r="4" spans="1:6">
      <c r="A4" s="176"/>
      <c r="B4" s="176"/>
      <c r="C4" s="200" t="s">
        <v>37</v>
      </c>
      <c r="D4" s="176">
        <v>1983</v>
      </c>
      <c r="E4" s="176"/>
      <c r="F4" s="3"/>
    </row>
    <row r="5" spans="1:6">
      <c r="A5" s="176"/>
      <c r="B5" s="176"/>
      <c r="C5" s="200" t="s">
        <v>38</v>
      </c>
      <c r="D5" s="176">
        <v>3</v>
      </c>
      <c r="E5" s="176"/>
      <c r="F5" s="3"/>
    </row>
    <row r="6" spans="1:6">
      <c r="A6" s="176"/>
      <c r="B6" s="176"/>
      <c r="C6" s="200" t="s">
        <v>39</v>
      </c>
      <c r="D6" s="176">
        <v>3</v>
      </c>
      <c r="E6" s="176"/>
      <c r="F6" s="3"/>
    </row>
    <row r="7" spans="1:6">
      <c r="A7" s="176"/>
      <c r="B7" s="176"/>
      <c r="C7" s="200" t="s">
        <v>40</v>
      </c>
      <c r="D7" s="176">
        <v>27</v>
      </c>
      <c r="E7" s="176"/>
      <c r="F7" s="3"/>
    </row>
    <row r="8" spans="1:6">
      <c r="A8" s="176"/>
      <c r="B8" s="176"/>
      <c r="C8" s="200" t="s">
        <v>44</v>
      </c>
      <c r="D8" s="176">
        <v>1275.2</v>
      </c>
      <c r="E8" s="176"/>
      <c r="F8" s="3"/>
    </row>
    <row r="9" spans="1:6">
      <c r="A9" s="176"/>
      <c r="B9" s="176"/>
      <c r="C9" s="200" t="s">
        <v>41</v>
      </c>
      <c r="D9" s="176">
        <v>126.9</v>
      </c>
      <c r="E9" s="176"/>
      <c r="F9" s="3"/>
    </row>
    <row r="10" spans="1:6">
      <c r="A10" s="176"/>
      <c r="B10" s="176"/>
      <c r="C10" s="200" t="s">
        <v>45</v>
      </c>
      <c r="D10" s="176">
        <v>542.9</v>
      </c>
      <c r="E10" s="176"/>
      <c r="F10" s="3"/>
    </row>
    <row r="11" spans="1:6" ht="48.75">
      <c r="A11" s="158" t="s">
        <v>1</v>
      </c>
      <c r="B11" s="158" t="s">
        <v>2</v>
      </c>
      <c r="C11" s="158" t="s">
        <v>3</v>
      </c>
      <c r="D11" s="158" t="s">
        <v>4</v>
      </c>
      <c r="E11" s="176"/>
      <c r="F11" s="3"/>
    </row>
    <row r="12" spans="1:6">
      <c r="A12" s="535" t="s">
        <v>5</v>
      </c>
      <c r="B12" s="536"/>
      <c r="C12" s="536"/>
      <c r="D12" s="537"/>
      <c r="E12" s="176"/>
      <c r="F12" s="3"/>
    </row>
    <row r="13" spans="1:6" ht="180">
      <c r="A13" s="157" t="s">
        <v>6</v>
      </c>
      <c r="B13" s="194" t="s">
        <v>7</v>
      </c>
      <c r="C13" s="194">
        <v>0.14000000000000001</v>
      </c>
      <c r="D13" s="195">
        <f>C13*D8*9</f>
        <v>1606.7520000000002</v>
      </c>
      <c r="E13" s="176"/>
      <c r="F13" s="3"/>
    </row>
    <row r="14" spans="1:6" ht="168">
      <c r="A14" s="157" t="s">
        <v>52</v>
      </c>
      <c r="B14" s="194" t="s">
        <v>8</v>
      </c>
      <c r="C14" s="219">
        <v>2.0099999999999998</v>
      </c>
      <c r="D14" s="195">
        <f>C14*D8*9</f>
        <v>23068.368000000002</v>
      </c>
      <c r="E14" s="176"/>
      <c r="F14" s="3"/>
    </row>
    <row r="15" spans="1:6">
      <c r="A15" s="157" t="s">
        <v>9</v>
      </c>
      <c r="B15" s="158"/>
      <c r="C15" s="99"/>
      <c r="D15" s="202"/>
      <c r="E15" s="176"/>
      <c r="F15" s="3"/>
    </row>
    <row r="16" spans="1:6">
      <c r="A16" s="157" t="s">
        <v>174</v>
      </c>
      <c r="B16" s="158" t="s">
        <v>143</v>
      </c>
      <c r="C16" s="156">
        <v>0.33</v>
      </c>
      <c r="D16" s="202">
        <f>C16*9*D8</f>
        <v>3787.3440000000005</v>
      </c>
      <c r="E16" s="176"/>
      <c r="F16" s="3"/>
    </row>
    <row r="17" spans="1:6">
      <c r="A17" s="514" t="s">
        <v>10</v>
      </c>
      <c r="B17" s="515"/>
      <c r="C17" s="515"/>
      <c r="D17" s="516"/>
      <c r="E17" s="176"/>
      <c r="F17" s="3"/>
    </row>
    <row r="18" spans="1:6">
      <c r="A18" s="157" t="s">
        <v>48</v>
      </c>
      <c r="B18" s="157"/>
      <c r="C18" s="157"/>
      <c r="D18" s="157"/>
      <c r="E18" s="176"/>
      <c r="F18" s="3"/>
    </row>
    <row r="19" spans="1:6" ht="24.75">
      <c r="A19" s="159" t="s">
        <v>11</v>
      </c>
      <c r="B19" s="158" t="s">
        <v>46</v>
      </c>
      <c r="C19" s="456">
        <v>2.16</v>
      </c>
      <c r="D19" s="458">
        <f>C19*9*D8</f>
        <v>24789.888000000003</v>
      </c>
      <c r="E19" s="176"/>
      <c r="F19" s="3"/>
    </row>
    <row r="20" spans="1:6" ht="24.75">
      <c r="A20" s="159" t="s">
        <v>12</v>
      </c>
      <c r="B20" s="158" t="s">
        <v>46</v>
      </c>
      <c r="C20" s="456"/>
      <c r="D20" s="458"/>
      <c r="E20" s="176"/>
      <c r="F20" s="3"/>
    </row>
    <row r="21" spans="1:6" ht="24.75">
      <c r="A21" s="159" t="s">
        <v>13</v>
      </c>
      <c r="B21" s="158" t="s">
        <v>46</v>
      </c>
      <c r="C21" s="456"/>
      <c r="D21" s="458"/>
      <c r="E21" s="176"/>
      <c r="F21" s="3"/>
    </row>
    <row r="22" spans="1:6" ht="24.75">
      <c r="A22" s="157" t="s">
        <v>51</v>
      </c>
      <c r="B22" s="158" t="s">
        <v>47</v>
      </c>
      <c r="C22" s="456"/>
      <c r="D22" s="458"/>
      <c r="E22" s="176"/>
      <c r="F22" s="3"/>
    </row>
    <row r="23" spans="1:6">
      <c r="A23" s="157" t="s">
        <v>49</v>
      </c>
      <c r="B23" s="158"/>
      <c r="C23" s="456"/>
      <c r="D23" s="458"/>
      <c r="E23" s="176"/>
      <c r="F23" s="3"/>
    </row>
    <row r="24" spans="1:6" ht="36.75">
      <c r="A24" s="157" t="s">
        <v>50</v>
      </c>
      <c r="B24" s="158" t="s">
        <v>54</v>
      </c>
      <c r="C24" s="456"/>
      <c r="D24" s="458"/>
      <c r="E24" s="176"/>
      <c r="F24" s="3"/>
    </row>
    <row r="25" spans="1:6">
      <c r="A25" s="514" t="s">
        <v>55</v>
      </c>
      <c r="B25" s="515"/>
      <c r="C25" s="515"/>
      <c r="D25" s="516"/>
      <c r="E25" s="176"/>
      <c r="F25" s="3"/>
    </row>
    <row r="26" spans="1:6" ht="24">
      <c r="A26" s="159" t="s">
        <v>14</v>
      </c>
      <c r="B26" s="193" t="s">
        <v>56</v>
      </c>
      <c r="C26" s="456">
        <v>0.2</v>
      </c>
      <c r="D26" s="456">
        <f>C26*9*D8</f>
        <v>2295.36</v>
      </c>
      <c r="E26" s="176"/>
      <c r="F26" s="3"/>
    </row>
    <row r="27" spans="1:6" ht="24">
      <c r="A27" s="157" t="s">
        <v>15</v>
      </c>
      <c r="B27" s="193" t="s">
        <v>57</v>
      </c>
      <c r="C27" s="456"/>
      <c r="D27" s="456"/>
      <c r="E27" s="176"/>
      <c r="F27" s="3"/>
    </row>
    <row r="28" spans="1:6">
      <c r="A28" s="514" t="s">
        <v>16</v>
      </c>
      <c r="B28" s="515"/>
      <c r="C28" s="515"/>
      <c r="D28" s="516"/>
      <c r="E28" s="176"/>
      <c r="F28" s="3"/>
    </row>
    <row r="29" spans="1:6">
      <c r="A29" s="517" t="s">
        <v>17</v>
      </c>
      <c r="B29" s="517"/>
      <c r="C29" s="517"/>
      <c r="D29" s="517"/>
      <c r="E29" s="176"/>
      <c r="F29" s="3"/>
    </row>
    <row r="30" spans="1:6" ht="36.75">
      <c r="A30" s="162" t="s">
        <v>58</v>
      </c>
      <c r="B30" s="158" t="s">
        <v>8</v>
      </c>
      <c r="C30" s="456">
        <v>0.61</v>
      </c>
      <c r="D30" s="458">
        <f>C30*9*D8</f>
        <v>7000.8480000000009</v>
      </c>
      <c r="E30" s="176"/>
      <c r="F30" s="3"/>
    </row>
    <row r="31" spans="1:6" ht="24.75">
      <c r="A31" s="163" t="s">
        <v>59</v>
      </c>
      <c r="B31" s="164" t="s">
        <v>60</v>
      </c>
      <c r="C31" s="456"/>
      <c r="D31" s="458"/>
      <c r="E31" s="176"/>
      <c r="F31" s="3"/>
    </row>
    <row r="32" spans="1:6" ht="24.75">
      <c r="A32" s="163" t="s">
        <v>61</v>
      </c>
      <c r="B32" s="164" t="s">
        <v>60</v>
      </c>
      <c r="C32" s="456"/>
      <c r="D32" s="458"/>
      <c r="E32" s="176"/>
      <c r="F32" s="3"/>
    </row>
    <row r="33" spans="1:6" ht="36.75">
      <c r="A33" s="165" t="s">
        <v>62</v>
      </c>
      <c r="B33" s="158" t="s">
        <v>8</v>
      </c>
      <c r="C33" s="456"/>
      <c r="D33" s="458"/>
      <c r="E33" s="176"/>
      <c r="F33" s="3"/>
    </row>
    <row r="34" spans="1:6">
      <c r="A34" s="163" t="s">
        <v>63</v>
      </c>
      <c r="B34" s="164" t="s">
        <v>60</v>
      </c>
      <c r="C34" s="456"/>
      <c r="D34" s="458"/>
      <c r="E34" s="176"/>
      <c r="F34" s="3"/>
    </row>
    <row r="35" spans="1:6" ht="36.75">
      <c r="A35" s="166" t="s">
        <v>20</v>
      </c>
      <c r="B35" s="158" t="s">
        <v>8</v>
      </c>
      <c r="C35" s="456"/>
      <c r="D35" s="458"/>
      <c r="E35" s="176"/>
      <c r="F35" s="3"/>
    </row>
    <row r="36" spans="1:6">
      <c r="A36" s="517" t="s">
        <v>43</v>
      </c>
      <c r="B36" s="517"/>
      <c r="C36" s="517"/>
      <c r="D36" s="517"/>
      <c r="E36" s="176"/>
      <c r="F36" s="3"/>
    </row>
    <row r="37" spans="1:6" ht="36.75">
      <c r="A37" s="163" t="s">
        <v>58</v>
      </c>
      <c r="B37" s="167" t="s">
        <v>18</v>
      </c>
      <c r="C37" s="518">
        <v>1</v>
      </c>
      <c r="D37" s="464">
        <f>C37*9*D8</f>
        <v>11476.800000000001</v>
      </c>
      <c r="E37" s="176"/>
      <c r="F37" s="3"/>
    </row>
    <row r="38" spans="1:6" ht="24.75">
      <c r="A38" s="163" t="s">
        <v>59</v>
      </c>
      <c r="B38" s="167" t="s">
        <v>60</v>
      </c>
      <c r="C38" s="519"/>
      <c r="D38" s="521"/>
      <c r="E38" s="176"/>
      <c r="F38" s="3"/>
    </row>
    <row r="39" spans="1:6" ht="24.75">
      <c r="A39" s="163" t="s">
        <v>87</v>
      </c>
      <c r="B39" s="167" t="s">
        <v>60</v>
      </c>
      <c r="C39" s="519"/>
      <c r="D39" s="521"/>
      <c r="E39" s="176"/>
      <c r="F39" s="3"/>
    </row>
    <row r="40" spans="1:6" ht="36.75">
      <c r="A40" s="163" t="s">
        <v>85</v>
      </c>
      <c r="B40" s="167" t="s">
        <v>18</v>
      </c>
      <c r="C40" s="519"/>
      <c r="D40" s="521"/>
      <c r="E40" s="176"/>
      <c r="F40" s="3"/>
    </row>
    <row r="41" spans="1:6" ht="36.75">
      <c r="A41" s="168" t="s">
        <v>86</v>
      </c>
      <c r="B41" s="167" t="s">
        <v>18</v>
      </c>
      <c r="C41" s="519"/>
      <c r="D41" s="521"/>
      <c r="E41" s="176"/>
      <c r="F41" s="3"/>
    </row>
    <row r="42" spans="1:6">
      <c r="A42" s="163" t="s">
        <v>63</v>
      </c>
      <c r="B42" s="167" t="s">
        <v>60</v>
      </c>
      <c r="C42" s="520"/>
      <c r="D42" s="522"/>
      <c r="E42" s="176"/>
      <c r="F42" s="3"/>
    </row>
    <row r="43" spans="1:6">
      <c r="A43" s="517" t="s">
        <v>21</v>
      </c>
      <c r="B43" s="517"/>
      <c r="C43" s="517"/>
      <c r="D43" s="517"/>
      <c r="E43" s="176"/>
      <c r="F43" s="3"/>
    </row>
    <row r="44" spans="1:6" ht="36.75">
      <c r="A44" s="165" t="s">
        <v>22</v>
      </c>
      <c r="B44" s="158" t="s">
        <v>8</v>
      </c>
      <c r="C44" s="464">
        <v>0.7</v>
      </c>
      <c r="D44" s="464">
        <f>C44*D8*9</f>
        <v>8033.76</v>
      </c>
      <c r="E44" s="176"/>
      <c r="F44" s="3"/>
    </row>
    <row r="45" spans="1:6" ht="36.75">
      <c r="A45" s="165" t="s">
        <v>23</v>
      </c>
      <c r="B45" s="158" t="s">
        <v>8</v>
      </c>
      <c r="C45" s="521"/>
      <c r="D45" s="521"/>
      <c r="E45" s="176"/>
      <c r="F45" s="3"/>
    </row>
    <row r="46" spans="1:6" ht="36.75">
      <c r="A46" s="168" t="s">
        <v>64</v>
      </c>
      <c r="B46" s="158" t="s">
        <v>8</v>
      </c>
      <c r="C46" s="522"/>
      <c r="D46" s="522"/>
      <c r="E46" s="176"/>
      <c r="F46" s="3"/>
    </row>
    <row r="47" spans="1:6">
      <c r="A47" s="517" t="s">
        <v>24</v>
      </c>
      <c r="B47" s="517"/>
      <c r="C47" s="517"/>
      <c r="D47" s="517"/>
      <c r="E47" s="176"/>
      <c r="F47" s="3"/>
    </row>
    <row r="48" spans="1:6" ht="36">
      <c r="A48" s="165" t="s">
        <v>65</v>
      </c>
      <c r="B48" s="167" t="s">
        <v>57</v>
      </c>
      <c r="C48" s="456">
        <v>3.82</v>
      </c>
      <c r="D48" s="538">
        <v>44982.239999999998</v>
      </c>
      <c r="E48" s="176"/>
      <c r="F48" s="3"/>
    </row>
    <row r="49" spans="1:6">
      <c r="A49" s="165" t="s">
        <v>66</v>
      </c>
      <c r="B49" s="167" t="s">
        <v>67</v>
      </c>
      <c r="C49" s="456"/>
      <c r="D49" s="538"/>
      <c r="E49" s="176"/>
      <c r="F49" s="3"/>
    </row>
    <row r="50" spans="1:6" ht="24">
      <c r="A50" s="165" t="s">
        <v>68</v>
      </c>
      <c r="B50" s="167" t="s">
        <v>67</v>
      </c>
      <c r="C50" s="456"/>
      <c r="D50" s="538"/>
      <c r="E50" s="176"/>
      <c r="F50" s="3"/>
    </row>
    <row r="51" spans="1:6" ht="36.75">
      <c r="A51" s="165" t="s">
        <v>25</v>
      </c>
      <c r="B51" s="167" t="s">
        <v>69</v>
      </c>
      <c r="C51" s="456"/>
      <c r="D51" s="538"/>
      <c r="E51" s="176"/>
      <c r="F51" s="3"/>
    </row>
    <row r="52" spans="1:6" ht="48.75">
      <c r="A52" s="163" t="s">
        <v>26</v>
      </c>
      <c r="B52" s="167" t="s">
        <v>69</v>
      </c>
      <c r="C52" s="456"/>
      <c r="D52" s="538"/>
      <c r="E52" s="176"/>
      <c r="F52" s="3"/>
    </row>
    <row r="53" spans="1:6">
      <c r="A53" s="157" t="s">
        <v>70</v>
      </c>
      <c r="B53" s="157"/>
      <c r="C53" s="456"/>
      <c r="D53" s="538"/>
      <c r="E53" s="176"/>
      <c r="F53" s="3"/>
    </row>
    <row r="54" spans="1:6" ht="36.75">
      <c r="A54" s="163" t="s">
        <v>71</v>
      </c>
      <c r="B54" s="167" t="s">
        <v>18</v>
      </c>
      <c r="C54" s="456"/>
      <c r="D54" s="538"/>
      <c r="E54" s="176"/>
      <c r="F54" s="3"/>
    </row>
    <row r="55" spans="1:6">
      <c r="A55" s="163" t="s">
        <v>72</v>
      </c>
      <c r="B55" s="167" t="s">
        <v>19</v>
      </c>
      <c r="C55" s="456"/>
      <c r="D55" s="538"/>
      <c r="E55" s="176"/>
      <c r="F55" s="3"/>
    </row>
    <row r="56" spans="1:6">
      <c r="A56" s="163" t="s">
        <v>73</v>
      </c>
      <c r="B56" s="164" t="s">
        <v>19</v>
      </c>
      <c r="C56" s="456"/>
      <c r="D56" s="538"/>
      <c r="E56" s="176"/>
      <c r="F56" s="3"/>
    </row>
    <row r="57" spans="1:6">
      <c r="A57" s="163" t="s">
        <v>74</v>
      </c>
      <c r="B57" s="164" t="s">
        <v>19</v>
      </c>
      <c r="C57" s="456"/>
      <c r="D57" s="538"/>
      <c r="E57" s="176"/>
      <c r="F57" s="3"/>
    </row>
    <row r="58" spans="1:6">
      <c r="A58" s="163" t="s">
        <v>75</v>
      </c>
      <c r="B58" s="164" t="s">
        <v>19</v>
      </c>
      <c r="C58" s="456"/>
      <c r="D58" s="538"/>
      <c r="E58" s="176"/>
      <c r="F58" s="3"/>
    </row>
    <row r="59" spans="1:6">
      <c r="A59" s="163" t="s">
        <v>27</v>
      </c>
      <c r="B59" s="164" t="s">
        <v>19</v>
      </c>
      <c r="C59" s="456"/>
      <c r="D59" s="538"/>
      <c r="E59" s="176"/>
      <c r="F59" s="3"/>
    </row>
    <row r="60" spans="1:6" ht="36.75">
      <c r="A60" s="168" t="s">
        <v>28</v>
      </c>
      <c r="B60" s="167" t="s">
        <v>18</v>
      </c>
      <c r="C60" s="456"/>
      <c r="D60" s="538"/>
      <c r="E60" s="176"/>
      <c r="F60" s="3"/>
    </row>
    <row r="61" spans="1:6">
      <c r="A61" s="517" t="s">
        <v>29</v>
      </c>
      <c r="B61" s="517"/>
      <c r="C61" s="517"/>
      <c r="D61" s="517"/>
      <c r="E61" s="176"/>
      <c r="F61" s="3"/>
    </row>
    <row r="62" spans="1:6" ht="24.75">
      <c r="A62" s="163" t="s">
        <v>30</v>
      </c>
      <c r="B62" s="167" t="s">
        <v>76</v>
      </c>
      <c r="C62" s="458">
        <v>1.75</v>
      </c>
      <c r="D62" s="458">
        <f>C62*9*D8</f>
        <v>20084.400000000001</v>
      </c>
      <c r="E62" s="176"/>
      <c r="F62" s="3"/>
    </row>
    <row r="63" spans="1:6" ht="24.75">
      <c r="A63" s="163" t="s">
        <v>77</v>
      </c>
      <c r="B63" s="167" t="s">
        <v>76</v>
      </c>
      <c r="C63" s="458"/>
      <c r="D63" s="458"/>
      <c r="E63" s="176"/>
      <c r="F63" s="3"/>
    </row>
    <row r="64" spans="1:6" ht="36.75">
      <c r="A64" s="163" t="s">
        <v>31</v>
      </c>
      <c r="B64" s="167" t="s">
        <v>67</v>
      </c>
      <c r="C64" s="458"/>
      <c r="D64" s="458"/>
      <c r="E64" s="176"/>
      <c r="F64" s="3"/>
    </row>
    <row r="65" spans="1:6" ht="24.75">
      <c r="A65" s="163" t="s">
        <v>78</v>
      </c>
      <c r="B65" s="167" t="s">
        <v>76</v>
      </c>
      <c r="C65" s="458"/>
      <c r="D65" s="458"/>
      <c r="E65" s="176"/>
      <c r="F65" s="3"/>
    </row>
    <row r="66" spans="1:6" ht="36.75">
      <c r="A66" s="168" t="s">
        <v>32</v>
      </c>
      <c r="B66" s="167" t="s">
        <v>18</v>
      </c>
      <c r="C66" s="458"/>
      <c r="D66" s="458"/>
      <c r="E66" s="176"/>
      <c r="F66" s="3"/>
    </row>
    <row r="67" spans="1:6">
      <c r="A67" s="168" t="s">
        <v>33</v>
      </c>
      <c r="B67" s="164" t="s">
        <v>67</v>
      </c>
      <c r="C67" s="458"/>
      <c r="D67" s="458"/>
      <c r="E67" s="176"/>
      <c r="F67" s="3"/>
    </row>
    <row r="68" spans="1:6">
      <c r="A68" s="514" t="s">
        <v>34</v>
      </c>
      <c r="B68" s="515"/>
      <c r="C68" s="515"/>
      <c r="D68" s="516"/>
      <c r="E68" s="176"/>
      <c r="F68" s="3"/>
    </row>
    <row r="69" spans="1:6" ht="60">
      <c r="A69" s="170" t="s">
        <v>80</v>
      </c>
      <c r="B69" s="190" t="s">
        <v>79</v>
      </c>
      <c r="C69" s="190">
        <v>2.41</v>
      </c>
      <c r="D69" s="196">
        <f>C69*9*D8</f>
        <v>27659.088000000003</v>
      </c>
      <c r="E69" s="176"/>
      <c r="F69" s="3"/>
    </row>
    <row r="70" spans="1:6">
      <c r="A70" s="193" t="s">
        <v>35</v>
      </c>
      <c r="B70" s="187"/>
      <c r="C70" s="464">
        <v>2.14</v>
      </c>
      <c r="D70" s="530">
        <v>24566.63</v>
      </c>
      <c r="E70" s="532"/>
      <c r="F70" s="3"/>
    </row>
    <row r="71" spans="1:6">
      <c r="A71" s="157" t="s">
        <v>83</v>
      </c>
      <c r="B71" s="187" t="s">
        <v>84</v>
      </c>
      <c r="C71" s="521"/>
      <c r="D71" s="531"/>
      <c r="E71" s="532"/>
      <c r="F71" s="3"/>
    </row>
    <row r="72" spans="1:6">
      <c r="A72" s="157" t="s">
        <v>82</v>
      </c>
      <c r="B72" s="187" t="s">
        <v>84</v>
      </c>
      <c r="C72" s="521"/>
      <c r="D72" s="531"/>
      <c r="E72" s="532"/>
      <c r="F72" s="3"/>
    </row>
    <row r="73" spans="1:6">
      <c r="A73" s="157" t="s">
        <v>81</v>
      </c>
      <c r="B73" s="187" t="s">
        <v>84</v>
      </c>
      <c r="C73" s="155"/>
      <c r="D73" s="217"/>
      <c r="E73" s="176"/>
      <c r="F73" s="3"/>
    </row>
    <row r="74" spans="1:6" ht="72">
      <c r="A74" s="157" t="s">
        <v>170</v>
      </c>
      <c r="B74" s="167" t="s">
        <v>18</v>
      </c>
      <c r="C74" s="192">
        <v>4.3499999999999996</v>
      </c>
      <c r="D74" s="186">
        <v>52055.7</v>
      </c>
      <c r="E74" s="176"/>
      <c r="F74" s="3"/>
    </row>
    <row r="75" spans="1:6">
      <c r="A75" s="8" t="s">
        <v>113</v>
      </c>
      <c r="B75" s="167"/>
      <c r="C75" s="192"/>
      <c r="D75" s="186">
        <f>-(58.3*9*17.22)</f>
        <v>-9035.3339999999989</v>
      </c>
      <c r="E75" s="176"/>
      <c r="F75" s="3"/>
    </row>
    <row r="76" spans="1:6">
      <c r="A76" s="157" t="s">
        <v>36</v>
      </c>
      <c r="B76" s="164"/>
      <c r="C76" s="121">
        <f>SUM(C74,C70,C69,C62,C48,C44,C37,C30,C26,C19,C16,C14,C13)</f>
        <v>21.619999999999997</v>
      </c>
      <c r="D76" s="121">
        <f>SUM(D13,D14,D16,D19,D26,D30,D37,D44,D48,D62,D69,D70,D74,D75)</f>
        <v>242371.84400000001</v>
      </c>
      <c r="E76" s="53"/>
      <c r="F76" s="106"/>
    </row>
  </sheetData>
  <mergeCells count="30">
    <mergeCell ref="A68:D68"/>
    <mergeCell ref="C70:C72"/>
    <mergeCell ref="D70:D72"/>
    <mergeCell ref="E70:E72"/>
    <mergeCell ref="A47:D47"/>
    <mergeCell ref="C48:C60"/>
    <mergeCell ref="D48:D60"/>
    <mergeCell ref="A61:D61"/>
    <mergeCell ref="C62:C67"/>
    <mergeCell ref="D62:D67"/>
    <mergeCell ref="A36:D36"/>
    <mergeCell ref="C37:C42"/>
    <mergeCell ref="D37:D42"/>
    <mergeCell ref="A43:D43"/>
    <mergeCell ref="C44:C46"/>
    <mergeCell ref="D44:D46"/>
    <mergeCell ref="C30:C35"/>
    <mergeCell ref="D30:D35"/>
    <mergeCell ref="A1:F1"/>
    <mergeCell ref="A2:E2"/>
    <mergeCell ref="A3:D3"/>
    <mergeCell ref="A12:D12"/>
    <mergeCell ref="A17:D17"/>
    <mergeCell ref="C19:C24"/>
    <mergeCell ref="D19:D24"/>
    <mergeCell ref="A25:D25"/>
    <mergeCell ref="C26:C27"/>
    <mergeCell ref="D26:D27"/>
    <mergeCell ref="A28:D28"/>
    <mergeCell ref="A29:D29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F76"/>
  <sheetViews>
    <sheetView topLeftCell="A56" workbookViewId="0">
      <selection activeCell="C77" sqref="C77"/>
    </sheetView>
  </sheetViews>
  <sheetFormatPr defaultRowHeight="15"/>
  <cols>
    <col min="1" max="1" width="46.42578125" customWidth="1"/>
    <col min="5" max="5" width="9.5703125" bestFit="1" customWidth="1"/>
  </cols>
  <sheetData>
    <row r="1" spans="1:6">
      <c r="A1" s="183" t="s">
        <v>123</v>
      </c>
      <c r="B1" s="183"/>
      <c r="C1" s="183"/>
      <c r="D1" s="183"/>
      <c r="E1" s="183"/>
      <c r="F1" s="183"/>
    </row>
    <row r="2" spans="1:6">
      <c r="A2" s="199" t="s">
        <v>206</v>
      </c>
      <c r="B2" s="199"/>
      <c r="C2" s="199"/>
      <c r="D2" s="199"/>
      <c r="E2" s="199"/>
      <c r="F2" s="3"/>
    </row>
    <row r="3" spans="1:6">
      <c r="A3" s="199" t="s">
        <v>207</v>
      </c>
      <c r="B3" s="199"/>
      <c r="C3" s="199"/>
      <c r="D3" s="199"/>
      <c r="E3" s="176"/>
      <c r="F3" s="3"/>
    </row>
    <row r="4" spans="1:6">
      <c r="A4" s="176"/>
      <c r="B4" s="176"/>
      <c r="C4" s="200" t="s">
        <v>37</v>
      </c>
      <c r="D4" s="176">
        <v>1980</v>
      </c>
      <c r="E4" s="176"/>
      <c r="F4" s="3"/>
    </row>
    <row r="5" spans="1:6">
      <c r="A5" s="176"/>
      <c r="B5" s="176"/>
      <c r="C5" s="200" t="s">
        <v>38</v>
      </c>
      <c r="D5" s="176">
        <v>3</v>
      </c>
      <c r="E5" s="176"/>
      <c r="F5" s="3"/>
    </row>
    <row r="6" spans="1:6">
      <c r="A6" s="176"/>
      <c r="B6" s="176"/>
      <c r="C6" s="200" t="s">
        <v>39</v>
      </c>
      <c r="D6" s="176">
        <v>2</v>
      </c>
      <c r="E6" s="176"/>
      <c r="F6" s="3"/>
    </row>
    <row r="7" spans="1:6">
      <c r="A7" s="176"/>
      <c r="B7" s="176"/>
      <c r="C7" s="200" t="s">
        <v>40</v>
      </c>
      <c r="D7" s="176">
        <v>18</v>
      </c>
      <c r="E7" s="176"/>
      <c r="F7" s="3"/>
    </row>
    <row r="8" spans="1:6">
      <c r="A8" s="176"/>
      <c r="B8" s="176"/>
      <c r="C8" s="200" t="s">
        <v>44</v>
      </c>
      <c r="D8" s="176">
        <v>841.9</v>
      </c>
      <c r="E8" s="176"/>
      <c r="F8" s="3"/>
    </row>
    <row r="9" spans="1:6">
      <c r="A9" s="176"/>
      <c r="B9" s="176"/>
      <c r="C9" s="200" t="s">
        <v>41</v>
      </c>
      <c r="D9" s="176">
        <v>87</v>
      </c>
      <c r="E9" s="176"/>
      <c r="F9" s="3"/>
    </row>
    <row r="10" spans="1:6">
      <c r="A10" s="176"/>
      <c r="B10" s="176"/>
      <c r="C10" s="200" t="s">
        <v>45</v>
      </c>
      <c r="D10" s="176">
        <v>289.7</v>
      </c>
      <c r="E10" s="176"/>
      <c r="F10" s="3"/>
    </row>
    <row r="11" spans="1:6" ht="48.75">
      <c r="A11" s="158" t="s">
        <v>1</v>
      </c>
      <c r="B11" s="158" t="s">
        <v>2</v>
      </c>
      <c r="C11" s="158" t="s">
        <v>3</v>
      </c>
      <c r="D11" s="158" t="s">
        <v>4</v>
      </c>
      <c r="E11" s="176"/>
      <c r="F11" s="3"/>
    </row>
    <row r="12" spans="1:6">
      <c r="A12" s="220" t="s">
        <v>5</v>
      </c>
      <c r="B12" s="221"/>
      <c r="C12" s="221"/>
      <c r="D12" s="222"/>
      <c r="E12" s="176"/>
      <c r="F12" s="3"/>
    </row>
    <row r="13" spans="1:6" ht="168">
      <c r="A13" s="157" t="s">
        <v>6</v>
      </c>
      <c r="B13" s="194" t="s">
        <v>7</v>
      </c>
      <c r="C13" s="194">
        <v>0.14000000000000001</v>
      </c>
      <c r="D13" s="195">
        <f>C13*D8*8</f>
        <v>942.92800000000011</v>
      </c>
      <c r="E13" s="176"/>
      <c r="F13" s="3"/>
    </row>
    <row r="14" spans="1:6" ht="156">
      <c r="A14" s="157" t="s">
        <v>52</v>
      </c>
      <c r="B14" s="194" t="s">
        <v>8</v>
      </c>
      <c r="C14" s="219">
        <v>0.79</v>
      </c>
      <c r="D14" s="195">
        <f>C14*D8*8</f>
        <v>5320.808</v>
      </c>
      <c r="E14" s="176"/>
      <c r="F14" s="3"/>
    </row>
    <row r="15" spans="1:6">
      <c r="A15" s="157" t="s">
        <v>9</v>
      </c>
      <c r="B15" s="158"/>
      <c r="C15" s="99"/>
      <c r="D15" s="202"/>
      <c r="E15" s="176"/>
      <c r="F15" s="3"/>
    </row>
    <row r="16" spans="1:6">
      <c r="A16" s="157" t="s">
        <v>204</v>
      </c>
      <c r="B16" s="158" t="s">
        <v>143</v>
      </c>
      <c r="C16" s="99">
        <v>3.61</v>
      </c>
      <c r="D16" s="202">
        <f>C16*8*D8</f>
        <v>24314.072</v>
      </c>
      <c r="E16" s="176"/>
      <c r="F16" s="3"/>
    </row>
    <row r="17" spans="1:6">
      <c r="A17" s="157" t="s">
        <v>205</v>
      </c>
      <c r="B17" s="158" t="s">
        <v>141</v>
      </c>
      <c r="C17" s="99">
        <v>0.38</v>
      </c>
      <c r="D17" s="202">
        <f>C17*8*D8</f>
        <v>2559.3759999999997</v>
      </c>
      <c r="E17" s="176"/>
      <c r="F17" s="3"/>
    </row>
    <row r="18" spans="1:6">
      <c r="A18" s="187" t="s">
        <v>10</v>
      </c>
      <c r="B18" s="188"/>
      <c r="C18" s="188"/>
      <c r="D18" s="189"/>
      <c r="E18" s="176"/>
      <c r="F18" s="3"/>
    </row>
    <row r="19" spans="1:6">
      <c r="A19" s="157" t="s">
        <v>48</v>
      </c>
      <c r="B19" s="157"/>
      <c r="C19" s="157"/>
      <c r="D19" s="157"/>
      <c r="E19" s="176"/>
      <c r="F19" s="3"/>
    </row>
    <row r="20" spans="1:6" ht="24.75">
      <c r="A20" s="159" t="s">
        <v>11</v>
      </c>
      <c r="B20" s="158" t="s">
        <v>46</v>
      </c>
      <c r="C20" s="190">
        <v>2.16</v>
      </c>
      <c r="D20" s="196">
        <f>C20*8*D8</f>
        <v>14548.032000000001</v>
      </c>
      <c r="E20" s="176"/>
      <c r="F20" s="3"/>
    </row>
    <row r="21" spans="1:6" ht="24.75">
      <c r="A21" s="159" t="s">
        <v>12</v>
      </c>
      <c r="B21" s="158" t="s">
        <v>46</v>
      </c>
      <c r="C21" s="191"/>
      <c r="D21" s="197"/>
      <c r="E21" s="176"/>
      <c r="F21" s="3"/>
    </row>
    <row r="22" spans="1:6" ht="24.75">
      <c r="A22" s="159" t="s">
        <v>13</v>
      </c>
      <c r="B22" s="158" t="s">
        <v>46</v>
      </c>
      <c r="C22" s="191"/>
      <c r="D22" s="197"/>
      <c r="E22" s="176"/>
      <c r="F22" s="3"/>
    </row>
    <row r="23" spans="1:6" ht="24.75">
      <c r="A23" s="157" t="s">
        <v>51</v>
      </c>
      <c r="B23" s="158" t="s">
        <v>47</v>
      </c>
      <c r="C23" s="191"/>
      <c r="D23" s="197"/>
      <c r="E23" s="176"/>
      <c r="F23" s="3"/>
    </row>
    <row r="24" spans="1:6">
      <c r="A24" s="157" t="s">
        <v>49</v>
      </c>
      <c r="B24" s="158"/>
      <c r="C24" s="191"/>
      <c r="D24" s="197"/>
      <c r="E24" s="176"/>
      <c r="F24" s="3"/>
    </row>
    <row r="25" spans="1:6" ht="36.75">
      <c r="A25" s="157" t="s">
        <v>50</v>
      </c>
      <c r="B25" s="158" t="s">
        <v>54</v>
      </c>
      <c r="C25" s="192"/>
      <c r="D25" s="198"/>
      <c r="E25" s="176"/>
      <c r="F25" s="3"/>
    </row>
    <row r="26" spans="1:6" ht="15" customHeight="1">
      <c r="A26" s="187" t="s">
        <v>55</v>
      </c>
      <c r="B26" s="188"/>
      <c r="C26" s="188"/>
      <c r="D26" s="189"/>
      <c r="E26" s="176"/>
      <c r="F26" s="3"/>
    </row>
    <row r="27" spans="1:6" ht="24">
      <c r="A27" s="159" t="s">
        <v>14</v>
      </c>
      <c r="B27" s="193" t="s">
        <v>56</v>
      </c>
      <c r="C27" s="190">
        <v>0.2</v>
      </c>
      <c r="D27" s="190">
        <f>C27*8*D8</f>
        <v>1347.04</v>
      </c>
      <c r="E27" s="176"/>
      <c r="F27" s="3"/>
    </row>
    <row r="28" spans="1:6" ht="24">
      <c r="A28" s="157" t="s">
        <v>15</v>
      </c>
      <c r="B28" s="193" t="s">
        <v>57</v>
      </c>
      <c r="C28" s="192"/>
      <c r="D28" s="192"/>
      <c r="E28" s="176"/>
      <c r="F28" s="3"/>
    </row>
    <row r="29" spans="1:6">
      <c r="A29" s="187" t="s">
        <v>16</v>
      </c>
      <c r="B29" s="188"/>
      <c r="C29" s="188"/>
      <c r="D29" s="189"/>
      <c r="E29" s="176"/>
      <c r="F29" s="3"/>
    </row>
    <row r="30" spans="1:6">
      <c r="A30" s="187" t="s">
        <v>17</v>
      </c>
      <c r="B30" s="188"/>
      <c r="C30" s="188"/>
      <c r="D30" s="189"/>
      <c r="E30" s="176"/>
      <c r="F30" s="3"/>
    </row>
    <row r="31" spans="1:6" ht="36.75">
      <c r="A31" s="162" t="s">
        <v>58</v>
      </c>
      <c r="B31" s="158" t="s">
        <v>8</v>
      </c>
      <c r="C31" s="190">
        <v>0.61</v>
      </c>
      <c r="D31" s="196">
        <f>C31*8*D8</f>
        <v>4108.4719999999998</v>
      </c>
      <c r="E31" s="176"/>
      <c r="F31" s="3"/>
    </row>
    <row r="32" spans="1:6" ht="24.75">
      <c r="A32" s="163" t="s">
        <v>59</v>
      </c>
      <c r="B32" s="164" t="s">
        <v>60</v>
      </c>
      <c r="C32" s="191"/>
      <c r="D32" s="197"/>
      <c r="E32" s="176"/>
      <c r="F32" s="3"/>
    </row>
    <row r="33" spans="1:6" ht="24.75">
      <c r="A33" s="163" t="s">
        <v>61</v>
      </c>
      <c r="B33" s="164" t="s">
        <v>60</v>
      </c>
      <c r="C33" s="191"/>
      <c r="D33" s="197"/>
      <c r="E33" s="176"/>
      <c r="F33" s="3"/>
    </row>
    <row r="34" spans="1:6" ht="36.75">
      <c r="A34" s="165" t="s">
        <v>62</v>
      </c>
      <c r="B34" s="158" t="s">
        <v>8</v>
      </c>
      <c r="C34" s="191"/>
      <c r="D34" s="197"/>
      <c r="E34" s="176"/>
      <c r="F34" s="3"/>
    </row>
    <row r="35" spans="1:6">
      <c r="A35" s="163" t="s">
        <v>63</v>
      </c>
      <c r="B35" s="164" t="s">
        <v>60</v>
      </c>
      <c r="C35" s="191"/>
      <c r="D35" s="197"/>
      <c r="E35" s="176"/>
      <c r="F35" s="3"/>
    </row>
    <row r="36" spans="1:6" ht="36.75">
      <c r="A36" s="166" t="s">
        <v>20</v>
      </c>
      <c r="B36" s="158" t="s">
        <v>8</v>
      </c>
      <c r="C36" s="192"/>
      <c r="D36" s="198"/>
      <c r="E36" s="176"/>
      <c r="F36" s="3"/>
    </row>
    <row r="37" spans="1:6">
      <c r="A37" s="187" t="s">
        <v>43</v>
      </c>
      <c r="B37" s="188"/>
      <c r="C37" s="188"/>
      <c r="D37" s="189"/>
      <c r="E37" s="176"/>
      <c r="F37" s="3"/>
    </row>
    <row r="38" spans="1:6" ht="36.75">
      <c r="A38" s="163" t="s">
        <v>58</v>
      </c>
      <c r="B38" s="167" t="s">
        <v>18</v>
      </c>
      <c r="C38" s="196">
        <v>1</v>
      </c>
      <c r="D38" s="190">
        <f>C38*8*D8</f>
        <v>6735.2</v>
      </c>
      <c r="E38" s="176"/>
      <c r="F38" s="3"/>
    </row>
    <row r="39" spans="1:6" ht="24.75">
      <c r="A39" s="163" t="s">
        <v>59</v>
      </c>
      <c r="B39" s="167" t="s">
        <v>60</v>
      </c>
      <c r="C39" s="197"/>
      <c r="D39" s="191"/>
      <c r="E39" s="176"/>
      <c r="F39" s="3"/>
    </row>
    <row r="40" spans="1:6" ht="24.75">
      <c r="A40" s="163" t="s">
        <v>87</v>
      </c>
      <c r="B40" s="167" t="s">
        <v>60</v>
      </c>
      <c r="C40" s="197"/>
      <c r="D40" s="191"/>
      <c r="E40" s="176"/>
      <c r="F40" s="3"/>
    </row>
    <row r="41" spans="1:6" ht="36.75">
      <c r="A41" s="163" t="s">
        <v>85</v>
      </c>
      <c r="B41" s="167" t="s">
        <v>18</v>
      </c>
      <c r="C41" s="197"/>
      <c r="D41" s="191"/>
      <c r="E41" s="176"/>
      <c r="F41" s="3"/>
    </row>
    <row r="42" spans="1:6" ht="36.75">
      <c r="A42" s="168" t="s">
        <v>86</v>
      </c>
      <c r="B42" s="167" t="s">
        <v>18</v>
      </c>
      <c r="C42" s="197"/>
      <c r="D42" s="191"/>
      <c r="E42" s="176"/>
      <c r="F42" s="3"/>
    </row>
    <row r="43" spans="1:6">
      <c r="A43" s="163" t="s">
        <v>63</v>
      </c>
      <c r="B43" s="167" t="s">
        <v>60</v>
      </c>
      <c r="C43" s="198"/>
      <c r="D43" s="192"/>
      <c r="E43" s="176"/>
      <c r="F43" s="3"/>
    </row>
    <row r="44" spans="1:6">
      <c r="A44" s="187" t="s">
        <v>21</v>
      </c>
      <c r="B44" s="188"/>
      <c r="C44" s="188"/>
      <c r="D44" s="189"/>
      <c r="E44" s="176"/>
      <c r="F44" s="3"/>
    </row>
    <row r="45" spans="1:6" ht="36.75">
      <c r="A45" s="165" t="s">
        <v>22</v>
      </c>
      <c r="B45" s="158" t="s">
        <v>8</v>
      </c>
      <c r="C45" s="190">
        <v>0.69</v>
      </c>
      <c r="D45" s="190">
        <f>C45*D8*8</f>
        <v>4647.2879999999996</v>
      </c>
      <c r="E45" s="176"/>
      <c r="F45" s="3"/>
    </row>
    <row r="46" spans="1:6" ht="36.75">
      <c r="A46" s="165" t="s">
        <v>23</v>
      </c>
      <c r="B46" s="158" t="s">
        <v>8</v>
      </c>
      <c r="C46" s="191"/>
      <c r="D46" s="191"/>
      <c r="E46" s="176"/>
      <c r="F46" s="3"/>
    </row>
    <row r="47" spans="1:6" ht="36.75">
      <c r="A47" s="168" t="s">
        <v>64</v>
      </c>
      <c r="B47" s="158" t="s">
        <v>8</v>
      </c>
      <c r="C47" s="192"/>
      <c r="D47" s="192"/>
      <c r="E47" s="176"/>
      <c r="F47" s="3"/>
    </row>
    <row r="48" spans="1:6">
      <c r="A48" s="187" t="s">
        <v>24</v>
      </c>
      <c r="B48" s="188"/>
      <c r="C48" s="188"/>
      <c r="D48" s="189"/>
      <c r="E48" s="176"/>
      <c r="F48" s="3"/>
    </row>
    <row r="49" spans="1:6" ht="36">
      <c r="A49" s="165" t="s">
        <v>65</v>
      </c>
      <c r="B49" s="167" t="s">
        <v>57</v>
      </c>
      <c r="C49" s="190">
        <v>2.4</v>
      </c>
      <c r="D49" s="223">
        <v>16164.58</v>
      </c>
      <c r="E49" s="176"/>
      <c r="F49" s="3"/>
    </row>
    <row r="50" spans="1:6">
      <c r="A50" s="165" t="s">
        <v>66</v>
      </c>
      <c r="B50" s="167" t="s">
        <v>67</v>
      </c>
      <c r="C50" s="191"/>
      <c r="D50" s="224"/>
      <c r="E50" s="176"/>
      <c r="F50" s="3"/>
    </row>
    <row r="51" spans="1:6" ht="24">
      <c r="A51" s="165" t="s">
        <v>68</v>
      </c>
      <c r="B51" s="167" t="s">
        <v>67</v>
      </c>
      <c r="C51" s="191"/>
      <c r="D51" s="224"/>
      <c r="E51" s="176"/>
      <c r="F51" s="3"/>
    </row>
    <row r="52" spans="1:6" ht="36.75">
      <c r="A52" s="165" t="s">
        <v>25</v>
      </c>
      <c r="B52" s="167" t="s">
        <v>69</v>
      </c>
      <c r="C52" s="191"/>
      <c r="D52" s="224"/>
      <c r="E52" s="176"/>
      <c r="F52" s="3"/>
    </row>
    <row r="53" spans="1:6" ht="48.75">
      <c r="A53" s="163" t="s">
        <v>26</v>
      </c>
      <c r="B53" s="167" t="s">
        <v>69</v>
      </c>
      <c r="C53" s="191"/>
      <c r="D53" s="224"/>
      <c r="E53" s="176"/>
      <c r="F53" s="3"/>
    </row>
    <row r="54" spans="1:6">
      <c r="A54" s="157" t="s">
        <v>70</v>
      </c>
      <c r="B54" s="157"/>
      <c r="C54" s="191"/>
      <c r="D54" s="224"/>
      <c r="E54" s="176"/>
      <c r="F54" s="3"/>
    </row>
    <row r="55" spans="1:6" ht="36.75">
      <c r="A55" s="163" t="s">
        <v>71</v>
      </c>
      <c r="B55" s="167" t="s">
        <v>18</v>
      </c>
      <c r="C55" s="191"/>
      <c r="D55" s="224"/>
      <c r="E55" s="176"/>
      <c r="F55" s="3"/>
    </row>
    <row r="56" spans="1:6">
      <c r="A56" s="163" t="s">
        <v>72</v>
      </c>
      <c r="B56" s="167" t="s">
        <v>19</v>
      </c>
      <c r="C56" s="191"/>
      <c r="D56" s="224"/>
      <c r="E56" s="176"/>
      <c r="F56" s="3"/>
    </row>
    <row r="57" spans="1:6">
      <c r="A57" s="163" t="s">
        <v>73</v>
      </c>
      <c r="B57" s="164" t="s">
        <v>19</v>
      </c>
      <c r="C57" s="191"/>
      <c r="D57" s="224"/>
      <c r="E57" s="176"/>
      <c r="F57" s="3"/>
    </row>
    <row r="58" spans="1:6">
      <c r="A58" s="163" t="s">
        <v>74</v>
      </c>
      <c r="B58" s="164" t="s">
        <v>19</v>
      </c>
      <c r="C58" s="191"/>
      <c r="D58" s="224"/>
      <c r="E58" s="176"/>
      <c r="F58" s="3"/>
    </row>
    <row r="59" spans="1:6">
      <c r="A59" s="163" t="s">
        <v>75</v>
      </c>
      <c r="B59" s="164" t="s">
        <v>19</v>
      </c>
      <c r="C59" s="191"/>
      <c r="D59" s="224"/>
      <c r="E59" s="176"/>
      <c r="F59" s="3"/>
    </row>
    <row r="60" spans="1:6">
      <c r="A60" s="163" t="s">
        <v>27</v>
      </c>
      <c r="B60" s="164" t="s">
        <v>19</v>
      </c>
      <c r="C60" s="191"/>
      <c r="D60" s="224"/>
      <c r="E60" s="176"/>
      <c r="F60" s="3"/>
    </row>
    <row r="61" spans="1:6" ht="36.75">
      <c r="A61" s="168" t="s">
        <v>28</v>
      </c>
      <c r="B61" s="167" t="s">
        <v>18</v>
      </c>
      <c r="C61" s="192"/>
      <c r="D61" s="113"/>
      <c r="E61" s="176"/>
      <c r="F61" s="3"/>
    </row>
    <row r="62" spans="1:6">
      <c r="A62" s="187" t="s">
        <v>29</v>
      </c>
      <c r="B62" s="188"/>
      <c r="C62" s="188"/>
      <c r="D62" s="189"/>
      <c r="E62" s="176"/>
      <c r="F62" s="3"/>
    </row>
    <row r="63" spans="1:6" ht="24.75">
      <c r="A63" s="163" t="s">
        <v>30</v>
      </c>
      <c r="B63" s="167" t="s">
        <v>76</v>
      </c>
      <c r="C63" s="196">
        <v>0.74</v>
      </c>
      <c r="D63" s="196">
        <f>C63*8*D8</f>
        <v>4984.0479999999998</v>
      </c>
      <c r="E63" s="176"/>
      <c r="F63" s="3"/>
    </row>
    <row r="64" spans="1:6" ht="24.75">
      <c r="A64" s="163" t="s">
        <v>77</v>
      </c>
      <c r="B64" s="167" t="s">
        <v>76</v>
      </c>
      <c r="C64" s="197"/>
      <c r="D64" s="197"/>
      <c r="E64" s="176"/>
      <c r="F64" s="3"/>
    </row>
    <row r="65" spans="1:6" ht="36.75">
      <c r="A65" s="163" t="s">
        <v>31</v>
      </c>
      <c r="B65" s="167" t="s">
        <v>67</v>
      </c>
      <c r="C65" s="197"/>
      <c r="D65" s="197"/>
      <c r="E65" s="176"/>
      <c r="F65" s="3"/>
    </row>
    <row r="66" spans="1:6" ht="24.75">
      <c r="A66" s="163" t="s">
        <v>78</v>
      </c>
      <c r="B66" s="167" t="s">
        <v>76</v>
      </c>
      <c r="C66" s="197"/>
      <c r="D66" s="197"/>
      <c r="E66" s="176"/>
      <c r="F66" s="3"/>
    </row>
    <row r="67" spans="1:6" ht="36.75">
      <c r="A67" s="168" t="s">
        <v>32</v>
      </c>
      <c r="B67" s="167" t="s">
        <v>18</v>
      </c>
      <c r="C67" s="197"/>
      <c r="D67" s="197"/>
      <c r="E67" s="176"/>
      <c r="F67" s="3"/>
    </row>
    <row r="68" spans="1:6">
      <c r="A68" s="168" t="s">
        <v>33</v>
      </c>
      <c r="B68" s="164" t="s">
        <v>67</v>
      </c>
      <c r="C68" s="198"/>
      <c r="D68" s="198"/>
      <c r="E68" s="176"/>
      <c r="F68" s="3"/>
    </row>
    <row r="69" spans="1:6">
      <c r="A69" s="187" t="s">
        <v>34</v>
      </c>
      <c r="B69" s="188"/>
      <c r="C69" s="188"/>
      <c r="D69" s="189"/>
      <c r="E69" s="176"/>
      <c r="F69" s="3"/>
    </row>
    <row r="70" spans="1:6" ht="60">
      <c r="A70" s="170" t="s">
        <v>80</v>
      </c>
      <c r="B70" s="190" t="s">
        <v>79</v>
      </c>
      <c r="C70" s="190">
        <v>2.41</v>
      </c>
      <c r="D70" s="196">
        <f>C70*8*D8</f>
        <v>16231.832</v>
      </c>
      <c r="E70" s="176"/>
      <c r="F70" s="3"/>
    </row>
    <row r="71" spans="1:6">
      <c r="A71" s="193" t="s">
        <v>35</v>
      </c>
      <c r="B71" s="187"/>
      <c r="C71" s="190">
        <v>2.14</v>
      </c>
      <c r="D71" s="184">
        <v>14413.44</v>
      </c>
      <c r="E71" s="225"/>
      <c r="F71" s="3"/>
    </row>
    <row r="72" spans="1:6">
      <c r="A72" s="157" t="s">
        <v>83</v>
      </c>
      <c r="B72" s="187" t="s">
        <v>84</v>
      </c>
      <c r="C72" s="191"/>
      <c r="D72" s="185"/>
      <c r="E72" s="225"/>
      <c r="F72" s="3"/>
    </row>
    <row r="73" spans="1:6">
      <c r="A73" s="157" t="s">
        <v>82</v>
      </c>
      <c r="B73" s="187" t="s">
        <v>84</v>
      </c>
      <c r="C73" s="191"/>
      <c r="D73" s="185"/>
      <c r="E73" s="225"/>
      <c r="F73" s="3"/>
    </row>
    <row r="74" spans="1:6">
      <c r="A74" s="157" t="s">
        <v>81</v>
      </c>
      <c r="B74" s="187" t="s">
        <v>84</v>
      </c>
      <c r="C74" s="155"/>
      <c r="D74" s="217"/>
      <c r="E74" s="176"/>
      <c r="F74" s="3"/>
    </row>
    <row r="75" spans="1:6" ht="72">
      <c r="A75" s="157" t="s">
        <v>170</v>
      </c>
      <c r="B75" s="167" t="s">
        <v>18</v>
      </c>
      <c r="C75" s="192">
        <v>4.3499999999999996</v>
      </c>
      <c r="D75" s="186">
        <v>32506.720000000001</v>
      </c>
      <c r="E75" s="176"/>
      <c r="F75" s="3"/>
    </row>
    <row r="76" spans="1:6">
      <c r="A76" s="157" t="s">
        <v>36</v>
      </c>
      <c r="B76" s="164"/>
      <c r="C76" s="121">
        <f>SUM(C75,C71,C70,C63,C49,C45,C38,C31,C27,C20,C17,C16,C14,C13)</f>
        <v>21.619999999999997</v>
      </c>
      <c r="D76" s="121">
        <f>SUM(D13,D14,D17,D20,D27,D31,D38,D45,D49,D63,D70,D71,D75,D16)</f>
        <v>148823.83600000001</v>
      </c>
      <c r="E76" s="53"/>
      <c r="F76" s="106"/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F76"/>
  <sheetViews>
    <sheetView topLeftCell="A70" workbookViewId="0">
      <selection activeCell="C77" sqref="C77"/>
    </sheetView>
  </sheetViews>
  <sheetFormatPr defaultRowHeight="15"/>
  <cols>
    <col min="1" max="1" width="46" customWidth="1"/>
    <col min="5" max="5" width="9.5703125" bestFit="1" customWidth="1"/>
  </cols>
  <sheetData>
    <row r="1" spans="1:6">
      <c r="A1" s="507" t="s">
        <v>123</v>
      </c>
      <c r="B1" s="507"/>
      <c r="C1" s="507"/>
      <c r="D1" s="507"/>
      <c r="E1" s="507"/>
      <c r="F1" s="507"/>
    </row>
    <row r="2" spans="1:6">
      <c r="A2" s="533" t="s">
        <v>208</v>
      </c>
      <c r="B2" s="534"/>
      <c r="C2" s="534"/>
      <c r="D2" s="534"/>
      <c r="E2" s="534"/>
      <c r="F2" s="3"/>
    </row>
    <row r="3" spans="1:6">
      <c r="A3" s="533" t="s">
        <v>128</v>
      </c>
      <c r="B3" s="534"/>
      <c r="C3" s="534"/>
      <c r="D3" s="534"/>
      <c r="E3" s="176"/>
      <c r="F3" s="3"/>
    </row>
    <row r="4" spans="1:6">
      <c r="A4" s="176"/>
      <c r="B4" s="176"/>
      <c r="C4" s="200" t="s">
        <v>37</v>
      </c>
      <c r="D4" s="176">
        <v>1984</v>
      </c>
      <c r="E4" s="176"/>
      <c r="F4" s="3"/>
    </row>
    <row r="5" spans="1:6">
      <c r="A5" s="176"/>
      <c r="B5" s="176"/>
      <c r="C5" s="200" t="s">
        <v>38</v>
      </c>
      <c r="D5" s="176">
        <v>5</v>
      </c>
      <c r="E5" s="176"/>
      <c r="F5" s="3"/>
    </row>
    <row r="6" spans="1:6">
      <c r="A6" s="176"/>
      <c r="B6" s="176"/>
      <c r="C6" s="200" t="s">
        <v>39</v>
      </c>
      <c r="D6" s="181">
        <v>1</v>
      </c>
      <c r="E6" s="176"/>
      <c r="F6" s="3"/>
    </row>
    <row r="7" spans="1:6">
      <c r="A7" s="176"/>
      <c r="B7" s="176"/>
      <c r="C7" s="200" t="s">
        <v>40</v>
      </c>
      <c r="D7" s="176">
        <v>53</v>
      </c>
      <c r="E7" s="176"/>
      <c r="F7" s="3"/>
    </row>
    <row r="8" spans="1:6">
      <c r="A8" s="176"/>
      <c r="B8" s="176"/>
      <c r="C8" s="200" t="s">
        <v>44</v>
      </c>
      <c r="D8" s="176">
        <v>1951.2</v>
      </c>
      <c r="E8" s="176"/>
      <c r="F8" s="3"/>
    </row>
    <row r="9" spans="1:6">
      <c r="A9" s="176"/>
      <c r="B9" s="176"/>
      <c r="C9" s="200" t="s">
        <v>41</v>
      </c>
      <c r="D9" s="176">
        <v>594.70000000000005</v>
      </c>
      <c r="E9" s="176"/>
      <c r="F9" s="3"/>
    </row>
    <row r="10" spans="1:6">
      <c r="A10" s="176"/>
      <c r="B10" s="176"/>
      <c r="C10" s="200" t="s">
        <v>45</v>
      </c>
      <c r="D10" s="176">
        <v>463.1</v>
      </c>
      <c r="E10" s="176"/>
      <c r="F10" s="3"/>
    </row>
    <row r="11" spans="1:6" ht="48.75">
      <c r="A11" s="158" t="s">
        <v>1</v>
      </c>
      <c r="B11" s="158" t="s">
        <v>2</v>
      </c>
      <c r="C11" s="158" t="s">
        <v>3</v>
      </c>
      <c r="D11" s="158" t="s">
        <v>4</v>
      </c>
      <c r="E11" s="176"/>
      <c r="F11" s="3"/>
    </row>
    <row r="12" spans="1:6">
      <c r="A12" s="535" t="s">
        <v>5</v>
      </c>
      <c r="B12" s="536"/>
      <c r="C12" s="536"/>
      <c r="D12" s="537"/>
      <c r="E12" s="176"/>
      <c r="F12" s="3"/>
    </row>
    <row r="13" spans="1:6" ht="180">
      <c r="A13" s="157" t="s">
        <v>6</v>
      </c>
      <c r="B13" s="194" t="s">
        <v>7</v>
      </c>
      <c r="C13" s="194">
        <v>0.14000000000000001</v>
      </c>
      <c r="D13" s="195">
        <f>C13*D8*8</f>
        <v>2185.3440000000001</v>
      </c>
      <c r="E13" s="176"/>
      <c r="F13" s="3"/>
    </row>
    <row r="14" spans="1:6" ht="156">
      <c r="A14" s="157" t="s">
        <v>52</v>
      </c>
      <c r="B14" s="194" t="s">
        <v>8</v>
      </c>
      <c r="C14" s="219">
        <v>1.83</v>
      </c>
      <c r="D14" s="195">
        <f>C14*D8*8</f>
        <v>28565.568000000003</v>
      </c>
      <c r="E14" s="176"/>
      <c r="F14" s="3"/>
    </row>
    <row r="15" spans="1:6">
      <c r="A15" s="157" t="s">
        <v>9</v>
      </c>
      <c r="B15" s="158"/>
      <c r="C15" s="99"/>
      <c r="D15" s="202"/>
      <c r="E15" s="176"/>
      <c r="F15" s="3"/>
    </row>
    <row r="16" spans="1:6" ht="18" customHeight="1">
      <c r="A16" s="157" t="s">
        <v>209</v>
      </c>
      <c r="B16" s="158" t="s">
        <v>141</v>
      </c>
      <c r="C16" s="99">
        <v>0.32</v>
      </c>
      <c r="D16" s="202">
        <f>C16*8*D8</f>
        <v>4995.0720000000001</v>
      </c>
      <c r="E16" s="176"/>
      <c r="F16" s="3"/>
    </row>
    <row r="17" spans="1:6">
      <c r="A17" s="157" t="s">
        <v>210</v>
      </c>
      <c r="B17" s="158" t="s">
        <v>138</v>
      </c>
      <c r="C17" s="99">
        <v>0.19</v>
      </c>
      <c r="D17" s="202">
        <f>C17*8*D8</f>
        <v>2965.8240000000001</v>
      </c>
      <c r="E17" s="176"/>
      <c r="F17" s="3"/>
    </row>
    <row r="18" spans="1:6">
      <c r="A18" s="514" t="s">
        <v>10</v>
      </c>
      <c r="B18" s="515"/>
      <c r="C18" s="515"/>
      <c r="D18" s="516"/>
      <c r="E18" s="176"/>
      <c r="F18" s="3"/>
    </row>
    <row r="19" spans="1:6">
      <c r="A19" s="157" t="s">
        <v>48</v>
      </c>
      <c r="B19" s="157"/>
      <c r="C19" s="157"/>
      <c r="D19" s="157"/>
      <c r="E19" s="176"/>
      <c r="F19" s="3"/>
    </row>
    <row r="20" spans="1:6" ht="24.75">
      <c r="A20" s="159" t="s">
        <v>11</v>
      </c>
      <c r="B20" s="158" t="s">
        <v>46</v>
      </c>
      <c r="C20" s="456">
        <v>2.16</v>
      </c>
      <c r="D20" s="458">
        <f>C20*8*D8</f>
        <v>33716.736000000004</v>
      </c>
      <c r="E20" s="176"/>
      <c r="F20" s="3"/>
    </row>
    <row r="21" spans="1:6" ht="24.75">
      <c r="A21" s="159" t="s">
        <v>12</v>
      </c>
      <c r="B21" s="158" t="s">
        <v>46</v>
      </c>
      <c r="C21" s="456"/>
      <c r="D21" s="458"/>
      <c r="E21" s="176"/>
      <c r="F21" s="3"/>
    </row>
    <row r="22" spans="1:6" ht="24.75">
      <c r="A22" s="159" t="s">
        <v>13</v>
      </c>
      <c r="B22" s="158" t="s">
        <v>46</v>
      </c>
      <c r="C22" s="456"/>
      <c r="D22" s="458"/>
      <c r="E22" s="176"/>
      <c r="F22" s="3"/>
    </row>
    <row r="23" spans="1:6" ht="24.75">
      <c r="A23" s="157" t="s">
        <v>51</v>
      </c>
      <c r="B23" s="158" t="s">
        <v>47</v>
      </c>
      <c r="C23" s="456"/>
      <c r="D23" s="458"/>
      <c r="E23" s="176"/>
      <c r="F23" s="3"/>
    </row>
    <row r="24" spans="1:6">
      <c r="A24" s="157" t="s">
        <v>49</v>
      </c>
      <c r="B24" s="158"/>
      <c r="C24" s="456"/>
      <c r="D24" s="458"/>
      <c r="E24" s="176"/>
      <c r="F24" s="3"/>
    </row>
    <row r="25" spans="1:6" ht="36.75">
      <c r="A25" s="157" t="s">
        <v>50</v>
      </c>
      <c r="B25" s="158" t="s">
        <v>54</v>
      </c>
      <c r="C25" s="456"/>
      <c r="D25" s="458"/>
      <c r="E25" s="176"/>
      <c r="F25" s="3"/>
    </row>
    <row r="26" spans="1:6">
      <c r="A26" s="514" t="s">
        <v>55</v>
      </c>
      <c r="B26" s="515"/>
      <c r="C26" s="515"/>
      <c r="D26" s="516"/>
      <c r="E26" s="176"/>
      <c r="F26" s="3"/>
    </row>
    <row r="27" spans="1:6" ht="24">
      <c r="A27" s="159" t="s">
        <v>14</v>
      </c>
      <c r="B27" s="193" t="s">
        <v>56</v>
      </c>
      <c r="C27" s="456">
        <v>0.2</v>
      </c>
      <c r="D27" s="456">
        <f>C27*8*D8</f>
        <v>3121.92</v>
      </c>
      <c r="E27" s="176"/>
      <c r="F27" s="3"/>
    </row>
    <row r="28" spans="1:6" ht="24">
      <c r="A28" s="157" t="s">
        <v>15</v>
      </c>
      <c r="B28" s="193" t="s">
        <v>57</v>
      </c>
      <c r="C28" s="456"/>
      <c r="D28" s="456"/>
      <c r="E28" s="176"/>
      <c r="F28" s="3"/>
    </row>
    <row r="29" spans="1:6">
      <c r="A29" s="514" t="s">
        <v>16</v>
      </c>
      <c r="B29" s="515"/>
      <c r="C29" s="515"/>
      <c r="D29" s="516"/>
      <c r="E29" s="176"/>
      <c r="F29" s="3"/>
    </row>
    <row r="30" spans="1:6">
      <c r="A30" s="517" t="s">
        <v>17</v>
      </c>
      <c r="B30" s="517"/>
      <c r="C30" s="517"/>
      <c r="D30" s="517"/>
      <c r="E30" s="176"/>
      <c r="F30" s="3"/>
    </row>
    <row r="31" spans="1:6" ht="36.75">
      <c r="A31" s="162" t="s">
        <v>58</v>
      </c>
      <c r="B31" s="158" t="s">
        <v>8</v>
      </c>
      <c r="C31" s="456">
        <v>0.61</v>
      </c>
      <c r="D31" s="458">
        <f>C31*8*D8</f>
        <v>9521.8559999999998</v>
      </c>
      <c r="E31" s="176"/>
      <c r="F31" s="3"/>
    </row>
    <row r="32" spans="1:6" ht="24.75">
      <c r="A32" s="163" t="s">
        <v>59</v>
      </c>
      <c r="B32" s="164" t="s">
        <v>60</v>
      </c>
      <c r="C32" s="456"/>
      <c r="D32" s="458"/>
      <c r="E32" s="176"/>
      <c r="F32" s="3"/>
    </row>
    <row r="33" spans="1:6" ht="24.75">
      <c r="A33" s="163" t="s">
        <v>61</v>
      </c>
      <c r="B33" s="164" t="s">
        <v>60</v>
      </c>
      <c r="C33" s="456"/>
      <c r="D33" s="458"/>
      <c r="E33" s="176"/>
      <c r="F33" s="3"/>
    </row>
    <row r="34" spans="1:6" ht="36.75">
      <c r="A34" s="165" t="s">
        <v>62</v>
      </c>
      <c r="B34" s="158" t="s">
        <v>8</v>
      </c>
      <c r="C34" s="456"/>
      <c r="D34" s="458"/>
      <c r="E34" s="176"/>
      <c r="F34" s="3"/>
    </row>
    <row r="35" spans="1:6">
      <c r="A35" s="163" t="s">
        <v>63</v>
      </c>
      <c r="B35" s="164" t="s">
        <v>60</v>
      </c>
      <c r="C35" s="456"/>
      <c r="D35" s="458"/>
      <c r="E35" s="176"/>
      <c r="F35" s="3"/>
    </row>
    <row r="36" spans="1:6" ht="36.75">
      <c r="A36" s="166" t="s">
        <v>20</v>
      </c>
      <c r="B36" s="158" t="s">
        <v>8</v>
      </c>
      <c r="C36" s="456"/>
      <c r="D36" s="458"/>
      <c r="E36" s="176"/>
      <c r="F36" s="3"/>
    </row>
    <row r="37" spans="1:6">
      <c r="A37" s="517" t="s">
        <v>43</v>
      </c>
      <c r="B37" s="517"/>
      <c r="C37" s="517"/>
      <c r="D37" s="517"/>
      <c r="E37" s="176"/>
      <c r="F37" s="3"/>
    </row>
    <row r="38" spans="1:6" ht="36.75">
      <c r="A38" s="163" t="s">
        <v>58</v>
      </c>
      <c r="B38" s="167" t="s">
        <v>18</v>
      </c>
      <c r="C38" s="518">
        <v>1</v>
      </c>
      <c r="D38" s="464">
        <f>C38*8*D8</f>
        <v>15609.6</v>
      </c>
      <c r="E38" s="176"/>
      <c r="F38" s="3"/>
    </row>
    <row r="39" spans="1:6" ht="24.75">
      <c r="A39" s="163" t="s">
        <v>59</v>
      </c>
      <c r="B39" s="167" t="s">
        <v>60</v>
      </c>
      <c r="C39" s="519"/>
      <c r="D39" s="521"/>
      <c r="E39" s="176"/>
      <c r="F39" s="3"/>
    </row>
    <row r="40" spans="1:6" ht="24.75">
      <c r="A40" s="163" t="s">
        <v>87</v>
      </c>
      <c r="B40" s="167" t="s">
        <v>60</v>
      </c>
      <c r="C40" s="519"/>
      <c r="D40" s="521"/>
      <c r="E40" s="176"/>
      <c r="F40" s="3"/>
    </row>
    <row r="41" spans="1:6" ht="36.75">
      <c r="A41" s="163" t="s">
        <v>85</v>
      </c>
      <c r="B41" s="167" t="s">
        <v>18</v>
      </c>
      <c r="C41" s="519"/>
      <c r="D41" s="521"/>
      <c r="E41" s="176"/>
      <c r="F41" s="3"/>
    </row>
    <row r="42" spans="1:6" ht="36.75">
      <c r="A42" s="168" t="s">
        <v>86</v>
      </c>
      <c r="B42" s="167" t="s">
        <v>18</v>
      </c>
      <c r="C42" s="519"/>
      <c r="D42" s="521"/>
      <c r="E42" s="176"/>
      <c r="F42" s="3"/>
    </row>
    <row r="43" spans="1:6">
      <c r="A43" s="163" t="s">
        <v>63</v>
      </c>
      <c r="B43" s="167" t="s">
        <v>60</v>
      </c>
      <c r="C43" s="520"/>
      <c r="D43" s="522"/>
      <c r="E43" s="176"/>
      <c r="F43" s="3"/>
    </row>
    <row r="44" spans="1:6">
      <c r="A44" s="517" t="s">
        <v>21</v>
      </c>
      <c r="B44" s="517"/>
      <c r="C44" s="517"/>
      <c r="D44" s="517"/>
      <c r="E44" s="176"/>
      <c r="F44" s="3"/>
    </row>
    <row r="45" spans="1:6" ht="36.75">
      <c r="A45" s="165" t="s">
        <v>22</v>
      </c>
      <c r="B45" s="158" t="s">
        <v>8</v>
      </c>
      <c r="C45" s="464">
        <v>0.7</v>
      </c>
      <c r="D45" s="464">
        <f>C45*D8*8</f>
        <v>10926.72</v>
      </c>
      <c r="E45" s="176"/>
      <c r="F45" s="3"/>
    </row>
    <row r="46" spans="1:6" ht="36.75">
      <c r="A46" s="165" t="s">
        <v>23</v>
      </c>
      <c r="B46" s="158" t="s">
        <v>8</v>
      </c>
      <c r="C46" s="521"/>
      <c r="D46" s="521"/>
      <c r="E46" s="176"/>
      <c r="F46" s="3"/>
    </row>
    <row r="47" spans="1:6" ht="36.75">
      <c r="A47" s="168" t="s">
        <v>64</v>
      </c>
      <c r="B47" s="158" t="s">
        <v>8</v>
      </c>
      <c r="C47" s="522"/>
      <c r="D47" s="522"/>
      <c r="E47" s="176"/>
      <c r="F47" s="3"/>
    </row>
    <row r="48" spans="1:6">
      <c r="A48" s="517" t="s">
        <v>24</v>
      </c>
      <c r="B48" s="517"/>
      <c r="C48" s="517"/>
      <c r="D48" s="517"/>
      <c r="E48" s="176"/>
      <c r="F48" s="3"/>
    </row>
    <row r="49" spans="1:6" ht="36">
      <c r="A49" s="165" t="s">
        <v>65</v>
      </c>
      <c r="B49" s="167" t="s">
        <v>57</v>
      </c>
      <c r="C49" s="456">
        <v>3.82</v>
      </c>
      <c r="D49" s="538">
        <v>60248.959999999999</v>
      </c>
      <c r="E49" s="176"/>
      <c r="F49" s="3"/>
    </row>
    <row r="50" spans="1:6">
      <c r="A50" s="165" t="s">
        <v>66</v>
      </c>
      <c r="B50" s="167" t="s">
        <v>67</v>
      </c>
      <c r="C50" s="456"/>
      <c r="D50" s="538"/>
      <c r="E50" s="176"/>
      <c r="F50" s="3"/>
    </row>
    <row r="51" spans="1:6" ht="24">
      <c r="A51" s="165" t="s">
        <v>68</v>
      </c>
      <c r="B51" s="167" t="s">
        <v>67</v>
      </c>
      <c r="C51" s="456"/>
      <c r="D51" s="538"/>
      <c r="E51" s="176"/>
      <c r="F51" s="3"/>
    </row>
    <row r="52" spans="1:6" ht="36.75">
      <c r="A52" s="165" t="s">
        <v>25</v>
      </c>
      <c r="B52" s="167" t="s">
        <v>69</v>
      </c>
      <c r="C52" s="456"/>
      <c r="D52" s="538"/>
      <c r="E52" s="176"/>
      <c r="F52" s="3"/>
    </row>
    <row r="53" spans="1:6" ht="48.75">
      <c r="A53" s="163" t="s">
        <v>26</v>
      </c>
      <c r="B53" s="167" t="s">
        <v>69</v>
      </c>
      <c r="C53" s="456"/>
      <c r="D53" s="538"/>
      <c r="E53" s="176"/>
      <c r="F53" s="3"/>
    </row>
    <row r="54" spans="1:6">
      <c r="A54" s="157" t="s">
        <v>70</v>
      </c>
      <c r="B54" s="157"/>
      <c r="C54" s="456"/>
      <c r="D54" s="538"/>
      <c r="E54" s="176"/>
      <c r="F54" s="3"/>
    </row>
    <row r="55" spans="1:6" ht="36.75">
      <c r="A55" s="163" t="s">
        <v>71</v>
      </c>
      <c r="B55" s="167" t="s">
        <v>18</v>
      </c>
      <c r="C55" s="456"/>
      <c r="D55" s="538"/>
      <c r="E55" s="176"/>
      <c r="F55" s="3"/>
    </row>
    <row r="56" spans="1:6">
      <c r="A56" s="163" t="s">
        <v>72</v>
      </c>
      <c r="B56" s="167" t="s">
        <v>19</v>
      </c>
      <c r="C56" s="456"/>
      <c r="D56" s="538"/>
      <c r="E56" s="176"/>
      <c r="F56" s="3"/>
    </row>
    <row r="57" spans="1:6">
      <c r="A57" s="163" t="s">
        <v>73</v>
      </c>
      <c r="B57" s="164" t="s">
        <v>19</v>
      </c>
      <c r="C57" s="456"/>
      <c r="D57" s="538"/>
      <c r="E57" s="176"/>
      <c r="F57" s="3"/>
    </row>
    <row r="58" spans="1:6">
      <c r="A58" s="163" t="s">
        <v>74</v>
      </c>
      <c r="B58" s="164" t="s">
        <v>19</v>
      </c>
      <c r="C58" s="456"/>
      <c r="D58" s="538"/>
      <c r="E58" s="176"/>
      <c r="F58" s="3"/>
    </row>
    <row r="59" spans="1:6">
      <c r="A59" s="163" t="s">
        <v>75</v>
      </c>
      <c r="B59" s="164" t="s">
        <v>19</v>
      </c>
      <c r="C59" s="456"/>
      <c r="D59" s="538"/>
      <c r="E59" s="176"/>
      <c r="F59" s="3"/>
    </row>
    <row r="60" spans="1:6">
      <c r="A60" s="163" t="s">
        <v>27</v>
      </c>
      <c r="B60" s="164" t="s">
        <v>19</v>
      </c>
      <c r="C60" s="456"/>
      <c r="D60" s="538"/>
      <c r="E60" s="176"/>
      <c r="F60" s="3"/>
    </row>
    <row r="61" spans="1:6" ht="36.75">
      <c r="A61" s="168" t="s">
        <v>28</v>
      </c>
      <c r="B61" s="167" t="s">
        <v>18</v>
      </c>
      <c r="C61" s="456"/>
      <c r="D61" s="538"/>
      <c r="E61" s="176"/>
      <c r="F61" s="3"/>
    </row>
    <row r="62" spans="1:6">
      <c r="A62" s="517" t="s">
        <v>29</v>
      </c>
      <c r="B62" s="517"/>
      <c r="C62" s="517"/>
      <c r="D62" s="517"/>
      <c r="E62" s="176"/>
      <c r="F62" s="3"/>
    </row>
    <row r="63" spans="1:6" ht="24.75">
      <c r="A63" s="163" t="s">
        <v>30</v>
      </c>
      <c r="B63" s="167" t="s">
        <v>76</v>
      </c>
      <c r="C63" s="458">
        <v>1.75</v>
      </c>
      <c r="D63" s="458">
        <f>C63*8*D8</f>
        <v>27316.799999999999</v>
      </c>
      <c r="E63" s="176"/>
      <c r="F63" s="3"/>
    </row>
    <row r="64" spans="1:6" ht="24.75">
      <c r="A64" s="163" t="s">
        <v>77</v>
      </c>
      <c r="B64" s="167" t="s">
        <v>76</v>
      </c>
      <c r="C64" s="458"/>
      <c r="D64" s="458"/>
      <c r="E64" s="176"/>
      <c r="F64" s="3"/>
    </row>
    <row r="65" spans="1:6" ht="36.75">
      <c r="A65" s="163" t="s">
        <v>31</v>
      </c>
      <c r="B65" s="167" t="s">
        <v>67</v>
      </c>
      <c r="C65" s="458"/>
      <c r="D65" s="458"/>
      <c r="E65" s="176"/>
      <c r="F65" s="3"/>
    </row>
    <row r="66" spans="1:6" ht="24.75">
      <c r="A66" s="163" t="s">
        <v>78</v>
      </c>
      <c r="B66" s="167" t="s">
        <v>76</v>
      </c>
      <c r="C66" s="458"/>
      <c r="D66" s="458"/>
      <c r="E66" s="176"/>
      <c r="F66" s="3"/>
    </row>
    <row r="67" spans="1:6" ht="36.75">
      <c r="A67" s="168" t="s">
        <v>32</v>
      </c>
      <c r="B67" s="167" t="s">
        <v>18</v>
      </c>
      <c r="C67" s="458"/>
      <c r="D67" s="458"/>
      <c r="E67" s="176"/>
      <c r="F67" s="3"/>
    </row>
    <row r="68" spans="1:6">
      <c r="A68" s="168" t="s">
        <v>33</v>
      </c>
      <c r="B68" s="164" t="s">
        <v>67</v>
      </c>
      <c r="C68" s="458"/>
      <c r="D68" s="458"/>
      <c r="E68" s="176"/>
      <c r="F68" s="3"/>
    </row>
    <row r="69" spans="1:6">
      <c r="A69" s="514" t="s">
        <v>34</v>
      </c>
      <c r="B69" s="515"/>
      <c r="C69" s="515"/>
      <c r="D69" s="516"/>
      <c r="E69" s="176"/>
      <c r="F69" s="3"/>
    </row>
    <row r="70" spans="1:6" ht="60">
      <c r="A70" s="170" t="s">
        <v>80</v>
      </c>
      <c r="B70" s="190" t="s">
        <v>79</v>
      </c>
      <c r="C70" s="190">
        <v>2.41</v>
      </c>
      <c r="D70" s="196">
        <f>C70*8*D8</f>
        <v>37619.136000000006</v>
      </c>
      <c r="E70" s="176"/>
      <c r="F70" s="3"/>
    </row>
    <row r="71" spans="1:6">
      <c r="A71" s="193" t="s">
        <v>35</v>
      </c>
      <c r="B71" s="187"/>
      <c r="C71" s="464">
        <v>2.14</v>
      </c>
      <c r="D71" s="530">
        <v>33492.01</v>
      </c>
      <c r="E71" s="532"/>
      <c r="F71" s="3"/>
    </row>
    <row r="72" spans="1:6">
      <c r="A72" s="157" t="s">
        <v>83</v>
      </c>
      <c r="B72" s="187" t="s">
        <v>84</v>
      </c>
      <c r="C72" s="521"/>
      <c r="D72" s="531"/>
      <c r="E72" s="532"/>
      <c r="F72" s="3"/>
    </row>
    <row r="73" spans="1:6">
      <c r="A73" s="157" t="s">
        <v>82</v>
      </c>
      <c r="B73" s="187" t="s">
        <v>84</v>
      </c>
      <c r="C73" s="521"/>
      <c r="D73" s="531"/>
      <c r="E73" s="532"/>
      <c r="F73" s="3"/>
    </row>
    <row r="74" spans="1:6">
      <c r="A74" s="157" t="s">
        <v>81</v>
      </c>
      <c r="B74" s="187" t="s">
        <v>84</v>
      </c>
      <c r="C74" s="155"/>
      <c r="D74" s="217"/>
      <c r="E74" s="176"/>
      <c r="F74" s="3"/>
    </row>
    <row r="75" spans="1:6" ht="72">
      <c r="A75" s="157" t="s">
        <v>170</v>
      </c>
      <c r="B75" s="167" t="s">
        <v>18</v>
      </c>
      <c r="C75" s="192">
        <v>4.3499999999999996</v>
      </c>
      <c r="D75" s="186">
        <v>102379.51</v>
      </c>
      <c r="E75" s="176"/>
      <c r="F75" s="3"/>
    </row>
    <row r="76" spans="1:6">
      <c r="A76" s="157" t="s">
        <v>36</v>
      </c>
      <c r="B76" s="164"/>
      <c r="C76" s="121">
        <f>SUM(C75,C71,C70,C63,C49,C45,C38,C31,C27,C20,C17,C16,C14,C13)</f>
        <v>21.620000000000005</v>
      </c>
      <c r="D76" s="121">
        <f>SUM(D13,D14,D17,D20,D27,D31,D38,D45,D49,D63,D70,D71,D75,D16)</f>
        <v>372665.05599999998</v>
      </c>
      <c r="E76" s="53"/>
      <c r="F76" s="106"/>
    </row>
  </sheetData>
  <mergeCells count="30">
    <mergeCell ref="A69:D69"/>
    <mergeCell ref="C71:C73"/>
    <mergeCell ref="D71:D73"/>
    <mergeCell ref="E71:E73"/>
    <mergeCell ref="A48:D48"/>
    <mergeCell ref="C49:C61"/>
    <mergeCell ref="D49:D61"/>
    <mergeCell ref="A62:D62"/>
    <mergeCell ref="C63:C68"/>
    <mergeCell ref="D63:D68"/>
    <mergeCell ref="A37:D37"/>
    <mergeCell ref="C38:C43"/>
    <mergeCell ref="D38:D43"/>
    <mergeCell ref="A44:D44"/>
    <mergeCell ref="C45:C47"/>
    <mergeCell ref="D45:D47"/>
    <mergeCell ref="C31:C36"/>
    <mergeCell ref="D31:D36"/>
    <mergeCell ref="A1:F1"/>
    <mergeCell ref="A2:E2"/>
    <mergeCell ref="A3:D3"/>
    <mergeCell ref="A12:D12"/>
    <mergeCell ref="A18:D18"/>
    <mergeCell ref="C20:C25"/>
    <mergeCell ref="D20:D25"/>
    <mergeCell ref="A26:D26"/>
    <mergeCell ref="C27:C28"/>
    <mergeCell ref="D27:D28"/>
    <mergeCell ref="A29:D29"/>
    <mergeCell ref="A30:D30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F76"/>
  <sheetViews>
    <sheetView topLeftCell="A56" workbookViewId="0">
      <selection activeCell="C77" sqref="C77"/>
    </sheetView>
  </sheetViews>
  <sheetFormatPr defaultRowHeight="15"/>
  <cols>
    <col min="1" max="1" width="46.7109375" customWidth="1"/>
    <col min="5" max="5" width="9.5703125" bestFit="1" customWidth="1"/>
  </cols>
  <sheetData>
    <row r="1" spans="1:6">
      <c r="A1" s="507" t="s">
        <v>123</v>
      </c>
      <c r="B1" s="507"/>
      <c r="C1" s="507"/>
      <c r="D1" s="507"/>
      <c r="E1" s="507"/>
      <c r="F1" s="507"/>
    </row>
    <row r="2" spans="1:6">
      <c r="A2" s="533" t="s">
        <v>211</v>
      </c>
      <c r="B2" s="534"/>
      <c r="C2" s="534"/>
      <c r="D2" s="534"/>
      <c r="E2" s="534"/>
      <c r="F2" s="3"/>
    </row>
    <row r="3" spans="1:6">
      <c r="A3" s="533" t="s">
        <v>128</v>
      </c>
      <c r="B3" s="534"/>
      <c r="C3" s="534"/>
      <c r="D3" s="534"/>
      <c r="E3" s="176"/>
      <c r="F3" s="3"/>
    </row>
    <row r="4" spans="1:6">
      <c r="A4" s="176"/>
      <c r="B4" s="176"/>
      <c r="C4" s="200" t="s">
        <v>37</v>
      </c>
      <c r="D4" s="176">
        <v>2000</v>
      </c>
      <c r="E4" s="176"/>
      <c r="F4" s="3"/>
    </row>
    <row r="5" spans="1:6">
      <c r="A5" s="176"/>
      <c r="B5" s="176"/>
      <c r="C5" s="200" t="s">
        <v>38</v>
      </c>
      <c r="D5" s="176">
        <v>6</v>
      </c>
      <c r="E5" s="176"/>
      <c r="F5" s="3"/>
    </row>
    <row r="6" spans="1:6">
      <c r="A6" s="176"/>
      <c r="B6" s="176"/>
      <c r="C6" s="200" t="s">
        <v>39</v>
      </c>
      <c r="D6" s="176">
        <v>3</v>
      </c>
      <c r="E6" s="176"/>
      <c r="F6" s="3"/>
    </row>
    <row r="7" spans="1:6">
      <c r="A7" s="176"/>
      <c r="B7" s="176"/>
      <c r="C7" s="200" t="s">
        <v>40</v>
      </c>
      <c r="D7" s="176">
        <v>45</v>
      </c>
      <c r="E7" s="176"/>
      <c r="F7" s="3"/>
    </row>
    <row r="8" spans="1:6">
      <c r="A8" s="176"/>
      <c r="B8" s="176"/>
      <c r="C8" s="200" t="s">
        <v>44</v>
      </c>
      <c r="D8" s="176">
        <v>2547.3000000000002</v>
      </c>
      <c r="E8" s="176"/>
      <c r="F8" s="3">
        <v>8</v>
      </c>
    </row>
    <row r="9" spans="1:6">
      <c r="A9" s="176"/>
      <c r="B9" s="176"/>
      <c r="C9" s="200" t="s">
        <v>41</v>
      </c>
      <c r="D9" s="176">
        <v>286.8</v>
      </c>
      <c r="E9" s="176"/>
      <c r="F9" s="3"/>
    </row>
    <row r="10" spans="1:6">
      <c r="A10" s="176"/>
      <c r="B10" s="176"/>
      <c r="C10" s="200" t="s">
        <v>45</v>
      </c>
      <c r="D10" s="176">
        <v>882.1</v>
      </c>
      <c r="E10" s="176"/>
      <c r="F10" s="3"/>
    </row>
    <row r="11" spans="1:6" ht="48.75">
      <c r="A11" s="158" t="s">
        <v>1</v>
      </c>
      <c r="B11" s="158" t="s">
        <v>2</v>
      </c>
      <c r="C11" s="158" t="s">
        <v>3</v>
      </c>
      <c r="D11" s="158" t="s">
        <v>4</v>
      </c>
      <c r="E11" s="176"/>
      <c r="F11" s="3"/>
    </row>
    <row r="12" spans="1:6">
      <c r="A12" s="535" t="s">
        <v>5</v>
      </c>
      <c r="B12" s="536"/>
      <c r="C12" s="536"/>
      <c r="D12" s="537"/>
      <c r="E12" s="176"/>
      <c r="F12" s="3"/>
    </row>
    <row r="13" spans="1:6" ht="168">
      <c r="A13" s="157" t="s">
        <v>6</v>
      </c>
      <c r="B13" s="194" t="s">
        <v>7</v>
      </c>
      <c r="C13" s="194">
        <v>0.14000000000000001</v>
      </c>
      <c r="D13" s="195">
        <f>C13*D8*8</f>
        <v>2852.9760000000006</v>
      </c>
      <c r="E13" s="176"/>
      <c r="F13" s="3"/>
    </row>
    <row r="14" spans="1:6" ht="156">
      <c r="A14" s="157" t="s">
        <v>52</v>
      </c>
      <c r="B14" s="194" t="s">
        <v>8</v>
      </c>
      <c r="C14" s="219">
        <v>2.04</v>
      </c>
      <c r="D14" s="195">
        <f>C14*D8*8</f>
        <v>41571.936000000002</v>
      </c>
      <c r="E14" s="176"/>
      <c r="F14" s="3"/>
    </row>
    <row r="15" spans="1:6">
      <c r="A15" s="157" t="s">
        <v>9</v>
      </c>
      <c r="B15" s="158"/>
      <c r="C15" s="99"/>
      <c r="D15" s="202"/>
      <c r="E15" s="176"/>
      <c r="F15" s="3"/>
    </row>
    <row r="16" spans="1:6" ht="15" customHeight="1">
      <c r="A16" s="157" t="s">
        <v>167</v>
      </c>
      <c r="B16" s="158" t="s">
        <v>19</v>
      </c>
      <c r="C16" s="156">
        <v>0.25</v>
      </c>
      <c r="D16" s="202">
        <f>C16*8*D8</f>
        <v>5094.6000000000004</v>
      </c>
      <c r="E16" s="176"/>
      <c r="F16" s="3"/>
    </row>
    <row r="17" spans="1:6">
      <c r="A17" s="157" t="s">
        <v>212</v>
      </c>
      <c r="B17" s="158" t="s">
        <v>141</v>
      </c>
      <c r="C17" s="156">
        <v>0.05</v>
      </c>
      <c r="D17" s="202">
        <f>C17*8*D8</f>
        <v>1018.9200000000001</v>
      </c>
      <c r="E17" s="176"/>
      <c r="F17" s="3"/>
    </row>
    <row r="18" spans="1:6">
      <c r="A18" s="514" t="s">
        <v>10</v>
      </c>
      <c r="B18" s="515"/>
      <c r="C18" s="515"/>
      <c r="D18" s="516"/>
      <c r="E18" s="176"/>
      <c r="F18" s="3"/>
    </row>
    <row r="19" spans="1:6">
      <c r="A19" s="157" t="s">
        <v>48</v>
      </c>
      <c r="B19" s="157"/>
      <c r="C19" s="157"/>
      <c r="D19" s="157"/>
      <c r="E19" s="176"/>
      <c r="F19" s="3"/>
    </row>
    <row r="20" spans="1:6" ht="24.75">
      <c r="A20" s="159" t="s">
        <v>11</v>
      </c>
      <c r="B20" s="158" t="s">
        <v>46</v>
      </c>
      <c r="C20" s="456">
        <v>2.16</v>
      </c>
      <c r="D20" s="458">
        <f>C20*8*D8</f>
        <v>44017.344000000005</v>
      </c>
      <c r="E20" s="176"/>
      <c r="F20" s="3"/>
    </row>
    <row r="21" spans="1:6" ht="24.75">
      <c r="A21" s="159" t="s">
        <v>12</v>
      </c>
      <c r="B21" s="158" t="s">
        <v>46</v>
      </c>
      <c r="C21" s="456"/>
      <c r="D21" s="458"/>
      <c r="E21" s="176"/>
      <c r="F21" s="3"/>
    </row>
    <row r="22" spans="1:6" ht="24.75">
      <c r="A22" s="159" t="s">
        <v>13</v>
      </c>
      <c r="B22" s="158" t="s">
        <v>46</v>
      </c>
      <c r="C22" s="456"/>
      <c r="D22" s="458"/>
      <c r="E22" s="176"/>
      <c r="F22" s="3"/>
    </row>
    <row r="23" spans="1:6" ht="24.75">
      <c r="A23" s="157" t="s">
        <v>51</v>
      </c>
      <c r="B23" s="158" t="s">
        <v>47</v>
      </c>
      <c r="C23" s="456"/>
      <c r="D23" s="458"/>
      <c r="E23" s="176"/>
      <c r="F23" s="3"/>
    </row>
    <row r="24" spans="1:6">
      <c r="A24" s="157" t="s">
        <v>49</v>
      </c>
      <c r="B24" s="158"/>
      <c r="C24" s="456"/>
      <c r="D24" s="458"/>
      <c r="E24" s="176"/>
      <c r="F24" s="3"/>
    </row>
    <row r="25" spans="1:6" ht="36.75">
      <c r="A25" s="157" t="s">
        <v>50</v>
      </c>
      <c r="B25" s="158" t="s">
        <v>54</v>
      </c>
      <c r="C25" s="456"/>
      <c r="D25" s="458"/>
      <c r="E25" s="176"/>
      <c r="F25" s="3"/>
    </row>
    <row r="26" spans="1:6">
      <c r="A26" s="514" t="s">
        <v>55</v>
      </c>
      <c r="B26" s="515"/>
      <c r="C26" s="515"/>
      <c r="D26" s="516"/>
      <c r="E26" s="176"/>
      <c r="F26" s="3"/>
    </row>
    <row r="27" spans="1:6" ht="24">
      <c r="A27" s="159" t="s">
        <v>14</v>
      </c>
      <c r="B27" s="193" t="s">
        <v>56</v>
      </c>
      <c r="C27" s="456">
        <v>0.2</v>
      </c>
      <c r="D27" s="456">
        <f>C27*8*D8</f>
        <v>4075.6800000000003</v>
      </c>
      <c r="E27" s="176"/>
      <c r="F27" s="3"/>
    </row>
    <row r="28" spans="1:6" ht="24">
      <c r="A28" s="157" t="s">
        <v>15</v>
      </c>
      <c r="B28" s="193" t="s">
        <v>57</v>
      </c>
      <c r="C28" s="456"/>
      <c r="D28" s="456"/>
      <c r="E28" s="176"/>
      <c r="F28" s="3"/>
    </row>
    <row r="29" spans="1:6">
      <c r="A29" s="514" t="s">
        <v>16</v>
      </c>
      <c r="B29" s="515"/>
      <c r="C29" s="515"/>
      <c r="D29" s="516"/>
      <c r="E29" s="176"/>
      <c r="F29" s="3"/>
    </row>
    <row r="30" spans="1:6">
      <c r="A30" s="517" t="s">
        <v>17</v>
      </c>
      <c r="B30" s="517"/>
      <c r="C30" s="517"/>
      <c r="D30" s="517"/>
      <c r="E30" s="176"/>
      <c r="F30" s="3"/>
    </row>
    <row r="31" spans="1:6" ht="36.75">
      <c r="A31" s="162" t="s">
        <v>58</v>
      </c>
      <c r="B31" s="158" t="s">
        <v>8</v>
      </c>
      <c r="C31" s="456">
        <v>0.61</v>
      </c>
      <c r="D31" s="458">
        <f>C31*8*D8</f>
        <v>12430.824000000001</v>
      </c>
      <c r="E31" s="176"/>
      <c r="F31" s="3"/>
    </row>
    <row r="32" spans="1:6" ht="24.75">
      <c r="A32" s="163" t="s">
        <v>59</v>
      </c>
      <c r="B32" s="164" t="s">
        <v>60</v>
      </c>
      <c r="C32" s="456"/>
      <c r="D32" s="458"/>
      <c r="E32" s="176"/>
      <c r="F32" s="3"/>
    </row>
    <row r="33" spans="1:6" ht="24.75">
      <c r="A33" s="163" t="s">
        <v>61</v>
      </c>
      <c r="B33" s="164" t="s">
        <v>60</v>
      </c>
      <c r="C33" s="456"/>
      <c r="D33" s="458"/>
      <c r="E33" s="176"/>
      <c r="F33" s="3"/>
    </row>
    <row r="34" spans="1:6" ht="36.75">
      <c r="A34" s="165" t="s">
        <v>62</v>
      </c>
      <c r="B34" s="158" t="s">
        <v>8</v>
      </c>
      <c r="C34" s="456"/>
      <c r="D34" s="458"/>
      <c r="E34" s="176"/>
      <c r="F34" s="3"/>
    </row>
    <row r="35" spans="1:6">
      <c r="A35" s="163" t="s">
        <v>63</v>
      </c>
      <c r="B35" s="164" t="s">
        <v>60</v>
      </c>
      <c r="C35" s="456"/>
      <c r="D35" s="458"/>
      <c r="E35" s="176"/>
      <c r="F35" s="3"/>
    </row>
    <row r="36" spans="1:6" ht="36.75">
      <c r="A36" s="166" t="s">
        <v>20</v>
      </c>
      <c r="B36" s="158" t="s">
        <v>8</v>
      </c>
      <c r="C36" s="456"/>
      <c r="D36" s="458"/>
      <c r="E36" s="176"/>
      <c r="F36" s="3"/>
    </row>
    <row r="37" spans="1:6">
      <c r="A37" s="517" t="s">
        <v>43</v>
      </c>
      <c r="B37" s="517"/>
      <c r="C37" s="517"/>
      <c r="D37" s="517"/>
      <c r="E37" s="176"/>
      <c r="F37" s="3"/>
    </row>
    <row r="38" spans="1:6" ht="36.75">
      <c r="A38" s="163" t="s">
        <v>58</v>
      </c>
      <c r="B38" s="167" t="s">
        <v>18</v>
      </c>
      <c r="C38" s="518">
        <v>1</v>
      </c>
      <c r="D38" s="464">
        <f>C38*8*D8</f>
        <v>20378.400000000001</v>
      </c>
      <c r="E38" s="176"/>
      <c r="F38" s="3"/>
    </row>
    <row r="39" spans="1:6" ht="24.75">
      <c r="A39" s="163" t="s">
        <v>59</v>
      </c>
      <c r="B39" s="167" t="s">
        <v>60</v>
      </c>
      <c r="C39" s="519"/>
      <c r="D39" s="521"/>
      <c r="E39" s="176"/>
      <c r="F39" s="3"/>
    </row>
    <row r="40" spans="1:6" ht="24.75">
      <c r="A40" s="163" t="s">
        <v>87</v>
      </c>
      <c r="B40" s="167" t="s">
        <v>60</v>
      </c>
      <c r="C40" s="519"/>
      <c r="D40" s="521"/>
      <c r="E40" s="176"/>
      <c r="F40" s="3"/>
    </row>
    <row r="41" spans="1:6" ht="36.75">
      <c r="A41" s="163" t="s">
        <v>85</v>
      </c>
      <c r="B41" s="167" t="s">
        <v>18</v>
      </c>
      <c r="C41" s="519"/>
      <c r="D41" s="521"/>
      <c r="E41" s="176"/>
      <c r="F41" s="3"/>
    </row>
    <row r="42" spans="1:6" ht="36.75">
      <c r="A42" s="168" t="s">
        <v>86</v>
      </c>
      <c r="B42" s="167" t="s">
        <v>18</v>
      </c>
      <c r="C42" s="519"/>
      <c r="D42" s="521"/>
      <c r="E42" s="176"/>
      <c r="F42" s="3"/>
    </row>
    <row r="43" spans="1:6">
      <c r="A43" s="163" t="s">
        <v>63</v>
      </c>
      <c r="B43" s="167" t="s">
        <v>60</v>
      </c>
      <c r="C43" s="520"/>
      <c r="D43" s="522"/>
      <c r="E43" s="176"/>
      <c r="F43" s="3"/>
    </row>
    <row r="44" spans="1:6">
      <c r="A44" s="517" t="s">
        <v>21</v>
      </c>
      <c r="B44" s="517"/>
      <c r="C44" s="517"/>
      <c r="D44" s="517"/>
      <c r="E44" s="176"/>
      <c r="F44" s="3"/>
    </row>
    <row r="45" spans="1:6" ht="36.75">
      <c r="A45" s="165" t="s">
        <v>22</v>
      </c>
      <c r="B45" s="158" t="s">
        <v>8</v>
      </c>
      <c r="C45" s="464">
        <v>0.7</v>
      </c>
      <c r="D45" s="464">
        <f>C45*D8*8</f>
        <v>14264.880000000001</v>
      </c>
      <c r="E45" s="176"/>
      <c r="F45" s="3"/>
    </row>
    <row r="46" spans="1:6" ht="36.75">
      <c r="A46" s="165" t="s">
        <v>23</v>
      </c>
      <c r="B46" s="158" t="s">
        <v>8</v>
      </c>
      <c r="C46" s="521"/>
      <c r="D46" s="521"/>
      <c r="E46" s="176"/>
      <c r="F46" s="3"/>
    </row>
    <row r="47" spans="1:6" ht="36.75">
      <c r="A47" s="168" t="s">
        <v>64</v>
      </c>
      <c r="B47" s="158" t="s">
        <v>8</v>
      </c>
      <c r="C47" s="522"/>
      <c r="D47" s="522"/>
      <c r="E47" s="176"/>
      <c r="F47" s="3"/>
    </row>
    <row r="48" spans="1:6">
      <c r="A48" s="517" t="s">
        <v>24</v>
      </c>
      <c r="B48" s="517"/>
      <c r="C48" s="517"/>
      <c r="D48" s="517"/>
      <c r="E48" s="176"/>
      <c r="F48" s="3"/>
    </row>
    <row r="49" spans="1:6" ht="36">
      <c r="A49" s="165" t="s">
        <v>65</v>
      </c>
      <c r="B49" s="167" t="s">
        <v>57</v>
      </c>
      <c r="C49" s="456">
        <v>3.82</v>
      </c>
      <c r="D49" s="538">
        <v>77564.55</v>
      </c>
      <c r="E49" s="176"/>
      <c r="F49" s="3"/>
    </row>
    <row r="50" spans="1:6">
      <c r="A50" s="165" t="s">
        <v>66</v>
      </c>
      <c r="B50" s="167" t="s">
        <v>67</v>
      </c>
      <c r="C50" s="456"/>
      <c r="D50" s="538"/>
      <c r="E50" s="176"/>
      <c r="F50" s="3"/>
    </row>
    <row r="51" spans="1:6" ht="24">
      <c r="A51" s="165" t="s">
        <v>68</v>
      </c>
      <c r="B51" s="167" t="s">
        <v>67</v>
      </c>
      <c r="C51" s="456"/>
      <c r="D51" s="538"/>
      <c r="E51" s="176"/>
      <c r="F51" s="3"/>
    </row>
    <row r="52" spans="1:6" ht="36.75">
      <c r="A52" s="165" t="s">
        <v>25</v>
      </c>
      <c r="B52" s="167" t="s">
        <v>69</v>
      </c>
      <c r="C52" s="456"/>
      <c r="D52" s="538"/>
      <c r="E52" s="176"/>
      <c r="F52" s="3"/>
    </row>
    <row r="53" spans="1:6" ht="48.75">
      <c r="A53" s="163" t="s">
        <v>26</v>
      </c>
      <c r="B53" s="167" t="s">
        <v>69</v>
      </c>
      <c r="C53" s="456"/>
      <c r="D53" s="538"/>
      <c r="E53" s="176"/>
      <c r="F53" s="3"/>
    </row>
    <row r="54" spans="1:6">
      <c r="A54" s="157" t="s">
        <v>70</v>
      </c>
      <c r="B54" s="157"/>
      <c r="C54" s="456"/>
      <c r="D54" s="538"/>
      <c r="E54" s="176"/>
      <c r="F54" s="3"/>
    </row>
    <row r="55" spans="1:6" ht="36.75">
      <c r="A55" s="163" t="s">
        <v>71</v>
      </c>
      <c r="B55" s="167" t="s">
        <v>18</v>
      </c>
      <c r="C55" s="456"/>
      <c r="D55" s="538"/>
      <c r="E55" s="176"/>
      <c r="F55" s="3"/>
    </row>
    <row r="56" spans="1:6">
      <c r="A56" s="163" t="s">
        <v>72</v>
      </c>
      <c r="B56" s="167" t="s">
        <v>19</v>
      </c>
      <c r="C56" s="456"/>
      <c r="D56" s="538"/>
      <c r="E56" s="176"/>
      <c r="F56" s="3"/>
    </row>
    <row r="57" spans="1:6">
      <c r="A57" s="163" t="s">
        <v>73</v>
      </c>
      <c r="B57" s="164" t="s">
        <v>19</v>
      </c>
      <c r="C57" s="456"/>
      <c r="D57" s="538"/>
      <c r="E57" s="176"/>
      <c r="F57" s="3"/>
    </row>
    <row r="58" spans="1:6">
      <c r="A58" s="163" t="s">
        <v>74</v>
      </c>
      <c r="B58" s="164" t="s">
        <v>19</v>
      </c>
      <c r="C58" s="456"/>
      <c r="D58" s="538"/>
      <c r="E58" s="176"/>
      <c r="F58" s="3"/>
    </row>
    <row r="59" spans="1:6">
      <c r="A59" s="163" t="s">
        <v>75</v>
      </c>
      <c r="B59" s="164" t="s">
        <v>19</v>
      </c>
      <c r="C59" s="456"/>
      <c r="D59" s="538"/>
      <c r="E59" s="176"/>
      <c r="F59" s="3"/>
    </row>
    <row r="60" spans="1:6">
      <c r="A60" s="163" t="s">
        <v>27</v>
      </c>
      <c r="B60" s="164" t="s">
        <v>19</v>
      </c>
      <c r="C60" s="456"/>
      <c r="D60" s="538"/>
      <c r="E60" s="176"/>
      <c r="F60" s="3"/>
    </row>
    <row r="61" spans="1:6" ht="36.75">
      <c r="A61" s="168" t="s">
        <v>28</v>
      </c>
      <c r="B61" s="167" t="s">
        <v>18</v>
      </c>
      <c r="C61" s="456"/>
      <c r="D61" s="538"/>
      <c r="E61" s="176"/>
      <c r="F61" s="3"/>
    </row>
    <row r="62" spans="1:6">
      <c r="A62" s="517" t="s">
        <v>29</v>
      </c>
      <c r="B62" s="517"/>
      <c r="C62" s="517"/>
      <c r="D62" s="517"/>
      <c r="E62" s="176"/>
      <c r="F62" s="3"/>
    </row>
    <row r="63" spans="1:6" ht="24.75">
      <c r="A63" s="163" t="s">
        <v>30</v>
      </c>
      <c r="B63" s="167" t="s">
        <v>76</v>
      </c>
      <c r="C63" s="458">
        <v>1.75</v>
      </c>
      <c r="D63" s="458">
        <f>C63*8*D8</f>
        <v>35662.200000000004</v>
      </c>
      <c r="E63" s="176"/>
      <c r="F63" s="3"/>
    </row>
    <row r="64" spans="1:6" ht="24.75">
      <c r="A64" s="163" t="s">
        <v>77</v>
      </c>
      <c r="B64" s="167" t="s">
        <v>76</v>
      </c>
      <c r="C64" s="458"/>
      <c r="D64" s="458"/>
      <c r="E64" s="176"/>
      <c r="F64" s="3"/>
    </row>
    <row r="65" spans="1:6" ht="36.75">
      <c r="A65" s="163" t="s">
        <v>31</v>
      </c>
      <c r="B65" s="167" t="s">
        <v>67</v>
      </c>
      <c r="C65" s="458"/>
      <c r="D65" s="458"/>
      <c r="E65" s="176"/>
      <c r="F65" s="3"/>
    </row>
    <row r="66" spans="1:6" ht="24.75">
      <c r="A66" s="163" t="s">
        <v>78</v>
      </c>
      <c r="B66" s="167" t="s">
        <v>76</v>
      </c>
      <c r="C66" s="458"/>
      <c r="D66" s="458"/>
      <c r="E66" s="176"/>
      <c r="F66" s="3"/>
    </row>
    <row r="67" spans="1:6" ht="36.75">
      <c r="A67" s="168" t="s">
        <v>32</v>
      </c>
      <c r="B67" s="167" t="s">
        <v>18</v>
      </c>
      <c r="C67" s="458"/>
      <c r="D67" s="458"/>
      <c r="E67" s="176"/>
      <c r="F67" s="3"/>
    </row>
    <row r="68" spans="1:6">
      <c r="A68" s="168" t="s">
        <v>33</v>
      </c>
      <c r="B68" s="164" t="s">
        <v>67</v>
      </c>
      <c r="C68" s="458"/>
      <c r="D68" s="458"/>
      <c r="E68" s="176"/>
      <c r="F68" s="3"/>
    </row>
    <row r="69" spans="1:6">
      <c r="A69" s="514" t="s">
        <v>34</v>
      </c>
      <c r="B69" s="515"/>
      <c r="C69" s="515"/>
      <c r="D69" s="516"/>
      <c r="E69" s="176"/>
      <c r="F69" s="3"/>
    </row>
    <row r="70" spans="1:6" ht="60">
      <c r="A70" s="170" t="s">
        <v>80</v>
      </c>
      <c r="B70" s="190" t="s">
        <v>79</v>
      </c>
      <c r="C70" s="190">
        <v>2.41</v>
      </c>
      <c r="D70" s="196">
        <f>C70*8*D8</f>
        <v>49111.944000000003</v>
      </c>
      <c r="E70" s="176"/>
      <c r="F70" s="3"/>
    </row>
    <row r="71" spans="1:6">
      <c r="A71" s="193" t="s">
        <v>35</v>
      </c>
      <c r="B71" s="187"/>
      <c r="C71" s="464">
        <v>2.14</v>
      </c>
      <c r="D71" s="530">
        <v>43570.03</v>
      </c>
      <c r="E71" s="532"/>
      <c r="F71" s="3"/>
    </row>
    <row r="72" spans="1:6">
      <c r="A72" s="157" t="s">
        <v>83</v>
      </c>
      <c r="B72" s="187" t="s">
        <v>84</v>
      </c>
      <c r="C72" s="521"/>
      <c r="D72" s="531"/>
      <c r="E72" s="532"/>
      <c r="F72" s="3"/>
    </row>
    <row r="73" spans="1:6">
      <c r="A73" s="157" t="s">
        <v>82</v>
      </c>
      <c r="B73" s="187" t="s">
        <v>84</v>
      </c>
      <c r="C73" s="521"/>
      <c r="D73" s="531"/>
      <c r="E73" s="532"/>
      <c r="F73" s="3"/>
    </row>
    <row r="74" spans="1:6">
      <c r="A74" s="157" t="s">
        <v>81</v>
      </c>
      <c r="B74" s="187" t="s">
        <v>84</v>
      </c>
      <c r="C74" s="155"/>
      <c r="D74" s="217"/>
      <c r="E74" s="176"/>
      <c r="F74" s="3"/>
    </row>
    <row r="75" spans="1:6" ht="72">
      <c r="A75" s="157" t="s">
        <v>170</v>
      </c>
      <c r="B75" s="167" t="s">
        <v>18</v>
      </c>
      <c r="C75" s="192">
        <v>4.3499999999999996</v>
      </c>
      <c r="D75" s="186">
        <v>98522.47</v>
      </c>
      <c r="E75" s="176"/>
      <c r="F75" s="3"/>
    </row>
    <row r="76" spans="1:6">
      <c r="A76" s="157" t="s">
        <v>36</v>
      </c>
      <c r="B76" s="164"/>
      <c r="C76" s="121">
        <f>SUM(C75,C71,C70,C63,C49,C45,C38,C31,C27,C20,C17,C16,C14,C13)</f>
        <v>21.62</v>
      </c>
      <c r="D76" s="121">
        <f>SUM(D13,D14,D17,D20,D27,D31,D38,D45,D49,D63,D70,D71,D75,D16)</f>
        <v>450136.75399999996</v>
      </c>
      <c r="E76" s="53"/>
      <c r="F76" s="106"/>
    </row>
  </sheetData>
  <mergeCells count="30">
    <mergeCell ref="A69:D69"/>
    <mergeCell ref="C71:C73"/>
    <mergeCell ref="D71:D73"/>
    <mergeCell ref="E71:E73"/>
    <mergeCell ref="A48:D48"/>
    <mergeCell ref="C49:C61"/>
    <mergeCell ref="D49:D61"/>
    <mergeCell ref="A62:D62"/>
    <mergeCell ref="C63:C68"/>
    <mergeCell ref="D63:D68"/>
    <mergeCell ref="A37:D37"/>
    <mergeCell ref="C38:C43"/>
    <mergeCell ref="D38:D43"/>
    <mergeCell ref="A44:D44"/>
    <mergeCell ref="C45:C47"/>
    <mergeCell ref="D45:D47"/>
    <mergeCell ref="C31:C36"/>
    <mergeCell ref="D31:D36"/>
    <mergeCell ref="A1:F1"/>
    <mergeCell ref="A2:E2"/>
    <mergeCell ref="A3:D3"/>
    <mergeCell ref="A12:D12"/>
    <mergeCell ref="A18:D18"/>
    <mergeCell ref="C20:C25"/>
    <mergeCell ref="D20:D25"/>
    <mergeCell ref="A26:D26"/>
    <mergeCell ref="C27:C28"/>
    <mergeCell ref="D27:D28"/>
    <mergeCell ref="A29:D29"/>
    <mergeCell ref="A30:D30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F79"/>
  <sheetViews>
    <sheetView topLeftCell="A29" workbookViewId="0">
      <selection activeCell="F19" sqref="F19"/>
    </sheetView>
  </sheetViews>
  <sheetFormatPr defaultRowHeight="15"/>
  <cols>
    <col min="1" max="1" width="45.7109375" customWidth="1"/>
    <col min="5" max="5" width="12.42578125" customWidth="1"/>
  </cols>
  <sheetData>
    <row r="1" spans="1:6">
      <c r="A1" s="507" t="s">
        <v>123</v>
      </c>
      <c r="B1" s="507"/>
      <c r="C1" s="507"/>
      <c r="D1" s="507"/>
      <c r="E1" s="507"/>
      <c r="F1" s="507"/>
    </row>
    <row r="2" spans="1:6">
      <c r="A2" s="533" t="s">
        <v>213</v>
      </c>
      <c r="B2" s="534"/>
      <c r="C2" s="534"/>
      <c r="D2" s="534"/>
      <c r="E2" s="534"/>
      <c r="F2" s="3"/>
    </row>
    <row r="3" spans="1:6">
      <c r="A3" s="533" t="s">
        <v>128</v>
      </c>
      <c r="B3" s="534"/>
      <c r="C3" s="534"/>
      <c r="D3" s="534"/>
      <c r="E3" s="176"/>
      <c r="F3" s="3">
        <v>8</v>
      </c>
    </row>
    <row r="4" spans="1:6">
      <c r="A4" s="176"/>
      <c r="B4" s="176"/>
      <c r="C4" s="200" t="s">
        <v>37</v>
      </c>
      <c r="D4" s="176">
        <v>1980</v>
      </c>
      <c r="E4" s="176"/>
      <c r="F4" s="3"/>
    </row>
    <row r="5" spans="1:6">
      <c r="A5" s="176"/>
      <c r="B5" s="176"/>
      <c r="C5" s="200" t="s">
        <v>38</v>
      </c>
      <c r="D5" s="176">
        <v>5</v>
      </c>
      <c r="E5" s="176"/>
      <c r="F5" s="3"/>
    </row>
    <row r="6" spans="1:6">
      <c r="A6" s="176"/>
      <c r="B6" s="176"/>
      <c r="C6" s="200" t="s">
        <v>39</v>
      </c>
      <c r="D6" s="176">
        <v>4</v>
      </c>
      <c r="E6" s="176"/>
      <c r="F6" s="3"/>
    </row>
    <row r="7" spans="1:6">
      <c r="A7" s="176"/>
      <c r="B7" s="176"/>
      <c r="C7" s="200" t="s">
        <v>40</v>
      </c>
      <c r="D7" s="176">
        <v>56</v>
      </c>
      <c r="E7" s="176"/>
      <c r="F7" s="3"/>
    </row>
    <row r="8" spans="1:6">
      <c r="A8" s="176"/>
      <c r="B8" s="176"/>
      <c r="C8" s="200" t="s">
        <v>44</v>
      </c>
      <c r="D8" s="176">
        <v>2871.6</v>
      </c>
      <c r="E8" s="176"/>
      <c r="F8" s="3"/>
    </row>
    <row r="9" spans="1:6">
      <c r="A9" s="176"/>
      <c r="B9" s="176"/>
      <c r="C9" s="200" t="s">
        <v>41</v>
      </c>
      <c r="D9" s="176">
        <v>345.3</v>
      </c>
      <c r="E9" s="176"/>
      <c r="F9" s="3"/>
    </row>
    <row r="10" spans="1:6">
      <c r="A10" s="176"/>
      <c r="B10" s="176"/>
      <c r="C10" s="200" t="s">
        <v>45</v>
      </c>
      <c r="D10" s="176">
        <v>722.1</v>
      </c>
      <c r="E10" s="176"/>
      <c r="F10" s="3"/>
    </row>
    <row r="11" spans="1:6" ht="48.75">
      <c r="A11" s="158" t="s">
        <v>1</v>
      </c>
      <c r="B11" s="158" t="s">
        <v>2</v>
      </c>
      <c r="C11" s="158" t="s">
        <v>3</v>
      </c>
      <c r="D11" s="158" t="s">
        <v>4</v>
      </c>
      <c r="E11" s="176"/>
      <c r="F11" s="3"/>
    </row>
    <row r="12" spans="1:6">
      <c r="A12" s="535" t="s">
        <v>5</v>
      </c>
      <c r="B12" s="536"/>
      <c r="C12" s="536"/>
      <c r="D12" s="537"/>
      <c r="E12" s="176"/>
      <c r="F12" s="3"/>
    </row>
    <row r="13" spans="1:6" ht="180">
      <c r="A13" s="157" t="s">
        <v>6</v>
      </c>
      <c r="B13" s="194" t="s">
        <v>7</v>
      </c>
      <c r="C13" s="194">
        <v>0.14000000000000001</v>
      </c>
      <c r="D13" s="195">
        <f>C13*D8*8</f>
        <v>3216.192</v>
      </c>
      <c r="E13" s="176"/>
      <c r="F13" s="3"/>
    </row>
    <row r="14" spans="1:6" ht="168">
      <c r="A14" s="157" t="s">
        <v>52</v>
      </c>
      <c r="B14" s="194" t="s">
        <v>8</v>
      </c>
      <c r="C14" s="201">
        <v>0.82</v>
      </c>
      <c r="D14" s="195">
        <f>C14*D8*8</f>
        <v>18837.696</v>
      </c>
      <c r="E14" s="176"/>
      <c r="F14" s="3"/>
    </row>
    <row r="15" spans="1:6">
      <c r="A15" s="157" t="s">
        <v>9</v>
      </c>
      <c r="B15" s="158"/>
      <c r="C15" s="99"/>
      <c r="D15" s="202"/>
      <c r="E15" s="176"/>
      <c r="F15" s="3"/>
    </row>
    <row r="16" spans="1:6">
      <c r="A16" s="157" t="s">
        <v>181</v>
      </c>
      <c r="B16" s="158" t="s">
        <v>143</v>
      </c>
      <c r="C16" s="99">
        <v>2.89</v>
      </c>
      <c r="D16" s="202">
        <f>C16*8*D8</f>
        <v>66391.392000000007</v>
      </c>
      <c r="E16" s="176"/>
      <c r="F16" s="3"/>
    </row>
    <row r="17" spans="1:6" ht="15" customHeight="1">
      <c r="A17" s="157" t="s">
        <v>214</v>
      </c>
      <c r="B17" s="182"/>
      <c r="C17" s="99">
        <v>1.46</v>
      </c>
      <c r="D17" s="202">
        <f>C17*8*D8</f>
        <v>33540.288</v>
      </c>
      <c r="E17" s="176"/>
      <c r="F17" s="3"/>
    </row>
    <row r="18" spans="1:6">
      <c r="A18" s="157" t="s">
        <v>215</v>
      </c>
      <c r="B18" s="182"/>
      <c r="C18" s="99">
        <v>0.06</v>
      </c>
      <c r="D18" s="202">
        <f>C18*8*D8</f>
        <v>1378.3679999999999</v>
      </c>
      <c r="E18" s="176"/>
      <c r="F18" s="3"/>
    </row>
    <row r="19" spans="1:6">
      <c r="A19" s="157" t="s">
        <v>216</v>
      </c>
      <c r="B19" s="158" t="s">
        <v>141</v>
      </c>
      <c r="C19" s="99">
        <v>0.24</v>
      </c>
      <c r="D19" s="202">
        <f>C19*8*D8</f>
        <v>5513.4719999999998</v>
      </c>
      <c r="E19" s="176"/>
      <c r="F19" s="3"/>
    </row>
    <row r="20" spans="1:6">
      <c r="A20" s="157" t="s">
        <v>217</v>
      </c>
      <c r="B20" s="158" t="s">
        <v>141</v>
      </c>
      <c r="C20" s="99">
        <v>0.61</v>
      </c>
      <c r="D20" s="202">
        <f>C20*8*D8</f>
        <v>14013.407999999999</v>
      </c>
      <c r="E20" s="176"/>
      <c r="F20" s="3"/>
    </row>
    <row r="21" spans="1:6">
      <c r="A21" s="514" t="s">
        <v>10</v>
      </c>
      <c r="B21" s="515"/>
      <c r="C21" s="515"/>
      <c r="D21" s="516"/>
      <c r="E21" s="176"/>
      <c r="F21" s="3"/>
    </row>
    <row r="22" spans="1:6">
      <c r="A22" s="157" t="s">
        <v>48</v>
      </c>
      <c r="B22" s="157"/>
      <c r="C22" s="157"/>
      <c r="D22" s="157"/>
      <c r="E22" s="176"/>
      <c r="F22" s="3"/>
    </row>
    <row r="23" spans="1:6" ht="24.75">
      <c r="A23" s="159" t="s">
        <v>11</v>
      </c>
      <c r="B23" s="158" t="s">
        <v>46</v>
      </c>
      <c r="C23" s="517">
        <v>2.16</v>
      </c>
      <c r="D23" s="517">
        <f>C23*8*D8</f>
        <v>49621.248</v>
      </c>
      <c r="E23" s="176"/>
      <c r="F23" s="3"/>
    </row>
    <row r="24" spans="1:6" ht="24.75">
      <c r="A24" s="159" t="s">
        <v>12</v>
      </c>
      <c r="B24" s="158" t="s">
        <v>46</v>
      </c>
      <c r="C24" s="517"/>
      <c r="D24" s="517"/>
      <c r="E24" s="176"/>
      <c r="F24" s="3"/>
    </row>
    <row r="25" spans="1:6" ht="24.75">
      <c r="A25" s="159" t="s">
        <v>13</v>
      </c>
      <c r="B25" s="158" t="s">
        <v>46</v>
      </c>
      <c r="C25" s="517"/>
      <c r="D25" s="517"/>
      <c r="E25" s="176"/>
      <c r="F25" s="3"/>
    </row>
    <row r="26" spans="1:6" ht="24.75">
      <c r="A26" s="157" t="s">
        <v>51</v>
      </c>
      <c r="B26" s="158" t="s">
        <v>47</v>
      </c>
      <c r="C26" s="517"/>
      <c r="D26" s="517"/>
      <c r="E26" s="176"/>
      <c r="F26" s="3"/>
    </row>
    <row r="27" spans="1:6">
      <c r="A27" s="157" t="s">
        <v>49</v>
      </c>
      <c r="B27" s="158"/>
      <c r="C27" s="517"/>
      <c r="D27" s="517"/>
      <c r="E27" s="176"/>
      <c r="F27" s="3"/>
    </row>
    <row r="28" spans="1:6" ht="36.75">
      <c r="A28" s="157" t="s">
        <v>50</v>
      </c>
      <c r="B28" s="158" t="s">
        <v>54</v>
      </c>
      <c r="C28" s="517"/>
      <c r="D28" s="517"/>
      <c r="E28" s="176"/>
      <c r="F28" s="3"/>
    </row>
    <row r="29" spans="1:6">
      <c r="A29" s="514" t="s">
        <v>55</v>
      </c>
      <c r="B29" s="515"/>
      <c r="C29" s="515"/>
      <c r="D29" s="516"/>
      <c r="E29" s="176"/>
      <c r="F29" s="3"/>
    </row>
    <row r="30" spans="1:6" ht="24">
      <c r="A30" s="159" t="s">
        <v>14</v>
      </c>
      <c r="B30" s="193" t="s">
        <v>56</v>
      </c>
      <c r="C30" s="456">
        <v>0.2</v>
      </c>
      <c r="D30" s="456">
        <f>C30*8*D8</f>
        <v>4594.5600000000004</v>
      </c>
      <c r="E30" s="176"/>
      <c r="F30" s="3"/>
    </row>
    <row r="31" spans="1:6" ht="24">
      <c r="A31" s="157" t="s">
        <v>15</v>
      </c>
      <c r="B31" s="193" t="s">
        <v>57</v>
      </c>
      <c r="C31" s="456"/>
      <c r="D31" s="456"/>
      <c r="E31" s="176"/>
      <c r="F31" s="3"/>
    </row>
    <row r="32" spans="1:6">
      <c r="A32" s="514" t="s">
        <v>16</v>
      </c>
      <c r="B32" s="515"/>
      <c r="C32" s="515"/>
      <c r="D32" s="516"/>
      <c r="E32" s="176"/>
      <c r="F32" s="3"/>
    </row>
    <row r="33" spans="1:6">
      <c r="A33" s="517" t="s">
        <v>17</v>
      </c>
      <c r="B33" s="517"/>
      <c r="C33" s="517"/>
      <c r="D33" s="517"/>
      <c r="E33" s="176"/>
      <c r="F33" s="3"/>
    </row>
    <row r="34" spans="1:6" ht="36.75">
      <c r="A34" s="162" t="s">
        <v>58</v>
      </c>
      <c r="B34" s="158" t="s">
        <v>8</v>
      </c>
      <c r="C34" s="456">
        <v>0.61</v>
      </c>
      <c r="D34" s="456">
        <f>C34*8*D8</f>
        <v>14013.407999999999</v>
      </c>
      <c r="E34" s="176"/>
      <c r="F34" s="3"/>
    </row>
    <row r="35" spans="1:6" ht="24.75">
      <c r="A35" s="163" t="s">
        <v>59</v>
      </c>
      <c r="B35" s="164" t="s">
        <v>60</v>
      </c>
      <c r="C35" s="456"/>
      <c r="D35" s="456"/>
      <c r="E35" s="176"/>
      <c r="F35" s="3"/>
    </row>
    <row r="36" spans="1:6" ht="24.75">
      <c r="A36" s="163" t="s">
        <v>61</v>
      </c>
      <c r="B36" s="164" t="s">
        <v>60</v>
      </c>
      <c r="C36" s="456"/>
      <c r="D36" s="456"/>
      <c r="E36" s="176"/>
      <c r="F36" s="3"/>
    </row>
    <row r="37" spans="1:6" ht="36.75">
      <c r="A37" s="165" t="s">
        <v>62</v>
      </c>
      <c r="B37" s="158" t="s">
        <v>8</v>
      </c>
      <c r="C37" s="456"/>
      <c r="D37" s="456"/>
      <c r="E37" s="176"/>
      <c r="F37" s="3"/>
    </row>
    <row r="38" spans="1:6">
      <c r="A38" s="163" t="s">
        <v>63</v>
      </c>
      <c r="B38" s="164" t="s">
        <v>60</v>
      </c>
      <c r="C38" s="456"/>
      <c r="D38" s="456"/>
      <c r="E38" s="176"/>
      <c r="F38" s="3"/>
    </row>
    <row r="39" spans="1:6" ht="36.75">
      <c r="A39" s="166" t="s">
        <v>20</v>
      </c>
      <c r="B39" s="158" t="s">
        <v>8</v>
      </c>
      <c r="C39" s="456"/>
      <c r="D39" s="456"/>
      <c r="E39" s="176"/>
      <c r="F39" s="3"/>
    </row>
    <row r="40" spans="1:6">
      <c r="A40" s="517" t="s">
        <v>43</v>
      </c>
      <c r="B40" s="517"/>
      <c r="C40" s="517"/>
      <c r="D40" s="517"/>
      <c r="E40" s="176"/>
      <c r="F40" s="3"/>
    </row>
    <row r="41" spans="1:6" ht="36.75">
      <c r="A41" s="163" t="s">
        <v>58</v>
      </c>
      <c r="B41" s="167" t="s">
        <v>18</v>
      </c>
      <c r="C41" s="518">
        <v>1</v>
      </c>
      <c r="D41" s="464">
        <f>C41*8*D8</f>
        <v>22972.799999999999</v>
      </c>
      <c r="E41" s="176"/>
      <c r="F41" s="3"/>
    </row>
    <row r="42" spans="1:6" ht="24.75">
      <c r="A42" s="163" t="s">
        <v>59</v>
      </c>
      <c r="B42" s="167" t="s">
        <v>60</v>
      </c>
      <c r="C42" s="519"/>
      <c r="D42" s="521"/>
      <c r="E42" s="176"/>
      <c r="F42" s="3"/>
    </row>
    <row r="43" spans="1:6" ht="24.75">
      <c r="A43" s="163" t="s">
        <v>87</v>
      </c>
      <c r="B43" s="167" t="s">
        <v>60</v>
      </c>
      <c r="C43" s="519"/>
      <c r="D43" s="521"/>
      <c r="E43" s="176"/>
      <c r="F43" s="3"/>
    </row>
    <row r="44" spans="1:6" ht="36.75">
      <c r="A44" s="163" t="s">
        <v>85</v>
      </c>
      <c r="B44" s="167" t="s">
        <v>18</v>
      </c>
      <c r="C44" s="519"/>
      <c r="D44" s="521"/>
      <c r="E44" s="176"/>
      <c r="F44" s="3"/>
    </row>
    <row r="45" spans="1:6" ht="36.75">
      <c r="A45" s="168" t="s">
        <v>86</v>
      </c>
      <c r="B45" s="167" t="s">
        <v>18</v>
      </c>
      <c r="C45" s="519"/>
      <c r="D45" s="521"/>
      <c r="E45" s="176"/>
      <c r="F45" s="3"/>
    </row>
    <row r="46" spans="1:6">
      <c r="A46" s="163" t="s">
        <v>63</v>
      </c>
      <c r="B46" s="167" t="s">
        <v>60</v>
      </c>
      <c r="C46" s="520"/>
      <c r="D46" s="522"/>
      <c r="E46" s="176"/>
      <c r="F46" s="3"/>
    </row>
    <row r="47" spans="1:6">
      <c r="A47" s="517" t="s">
        <v>21</v>
      </c>
      <c r="B47" s="517"/>
      <c r="C47" s="517"/>
      <c r="D47" s="517"/>
      <c r="E47" s="176"/>
      <c r="F47" s="3"/>
    </row>
    <row r="48" spans="1:6" ht="36.75">
      <c r="A48" s="165" t="s">
        <v>22</v>
      </c>
      <c r="B48" s="158" t="s">
        <v>8</v>
      </c>
      <c r="C48" s="464">
        <v>0.69</v>
      </c>
      <c r="D48" s="464">
        <f>C48*D8*8</f>
        <v>15851.231999999998</v>
      </c>
      <c r="E48" s="176"/>
      <c r="F48" s="3"/>
    </row>
    <row r="49" spans="1:6" ht="36.75">
      <c r="A49" s="165" t="s">
        <v>23</v>
      </c>
      <c r="B49" s="158" t="s">
        <v>8</v>
      </c>
      <c r="C49" s="521"/>
      <c r="D49" s="521"/>
      <c r="E49" s="176"/>
      <c r="F49" s="3"/>
    </row>
    <row r="50" spans="1:6" ht="36.75">
      <c r="A50" s="168" t="s">
        <v>64</v>
      </c>
      <c r="B50" s="158" t="s">
        <v>8</v>
      </c>
      <c r="C50" s="522"/>
      <c r="D50" s="522"/>
      <c r="E50" s="176"/>
      <c r="F50" s="3"/>
    </row>
    <row r="51" spans="1:6">
      <c r="A51" s="517" t="s">
        <v>24</v>
      </c>
      <c r="B51" s="517"/>
      <c r="C51" s="517"/>
      <c r="D51" s="517"/>
      <c r="E51" s="176"/>
      <c r="F51" s="3"/>
    </row>
    <row r="52" spans="1:6" ht="36">
      <c r="A52" s="165" t="s">
        <v>65</v>
      </c>
      <c r="B52" s="167" t="s">
        <v>57</v>
      </c>
      <c r="C52" s="456">
        <v>1.1000000000000001</v>
      </c>
      <c r="D52" s="512">
        <v>25208.29</v>
      </c>
      <c r="E52" s="176"/>
      <c r="F52" s="3"/>
    </row>
    <row r="53" spans="1:6">
      <c r="A53" s="165" t="s">
        <v>66</v>
      </c>
      <c r="B53" s="167" t="s">
        <v>67</v>
      </c>
      <c r="C53" s="456"/>
      <c r="D53" s="512"/>
      <c r="E53" s="176"/>
      <c r="F53" s="3"/>
    </row>
    <row r="54" spans="1:6" ht="24">
      <c r="A54" s="165" t="s">
        <v>68</v>
      </c>
      <c r="B54" s="167" t="s">
        <v>67</v>
      </c>
      <c r="C54" s="456"/>
      <c r="D54" s="512"/>
      <c r="E54" s="176"/>
      <c r="F54" s="3"/>
    </row>
    <row r="55" spans="1:6" ht="36.75">
      <c r="A55" s="165" t="s">
        <v>25</v>
      </c>
      <c r="B55" s="167" t="s">
        <v>69</v>
      </c>
      <c r="C55" s="456"/>
      <c r="D55" s="512"/>
      <c r="E55" s="176"/>
      <c r="F55" s="3"/>
    </row>
    <row r="56" spans="1:6" ht="48.75">
      <c r="A56" s="163" t="s">
        <v>26</v>
      </c>
      <c r="B56" s="167" t="s">
        <v>69</v>
      </c>
      <c r="C56" s="456"/>
      <c r="D56" s="512"/>
      <c r="E56" s="176"/>
      <c r="F56" s="3"/>
    </row>
    <row r="57" spans="1:6">
      <c r="A57" s="157" t="s">
        <v>70</v>
      </c>
      <c r="B57" s="157"/>
      <c r="C57" s="456"/>
      <c r="D57" s="512"/>
      <c r="E57" s="176"/>
      <c r="F57" s="3"/>
    </row>
    <row r="58" spans="1:6" ht="36.75">
      <c r="A58" s="163" t="s">
        <v>71</v>
      </c>
      <c r="B58" s="167" t="s">
        <v>18</v>
      </c>
      <c r="C58" s="456"/>
      <c r="D58" s="512"/>
      <c r="E58" s="176"/>
      <c r="F58" s="3"/>
    </row>
    <row r="59" spans="1:6">
      <c r="A59" s="163" t="s">
        <v>72</v>
      </c>
      <c r="B59" s="167" t="s">
        <v>19</v>
      </c>
      <c r="C59" s="456"/>
      <c r="D59" s="512"/>
      <c r="E59" s="176"/>
      <c r="F59" s="3"/>
    </row>
    <row r="60" spans="1:6">
      <c r="A60" s="163" t="s">
        <v>73</v>
      </c>
      <c r="B60" s="164" t="s">
        <v>19</v>
      </c>
      <c r="C60" s="456"/>
      <c r="D60" s="512"/>
      <c r="E60" s="176"/>
      <c r="F60" s="3"/>
    </row>
    <row r="61" spans="1:6">
      <c r="A61" s="163" t="s">
        <v>74</v>
      </c>
      <c r="B61" s="164" t="s">
        <v>19</v>
      </c>
      <c r="C61" s="456"/>
      <c r="D61" s="512"/>
      <c r="E61" s="176"/>
      <c r="F61" s="3"/>
    </row>
    <row r="62" spans="1:6">
      <c r="A62" s="163" t="s">
        <v>75</v>
      </c>
      <c r="B62" s="164" t="s">
        <v>19</v>
      </c>
      <c r="C62" s="456"/>
      <c r="D62" s="512"/>
      <c r="E62" s="176"/>
      <c r="F62" s="3"/>
    </row>
    <row r="63" spans="1:6">
      <c r="A63" s="163" t="s">
        <v>27</v>
      </c>
      <c r="B63" s="164" t="s">
        <v>19</v>
      </c>
      <c r="C63" s="456"/>
      <c r="D63" s="512"/>
      <c r="E63" s="176"/>
      <c r="F63" s="3"/>
    </row>
    <row r="64" spans="1:6" ht="36.75">
      <c r="A64" s="168" t="s">
        <v>28</v>
      </c>
      <c r="B64" s="167" t="s">
        <v>18</v>
      </c>
      <c r="C64" s="456"/>
      <c r="D64" s="512"/>
      <c r="E64" s="176"/>
      <c r="F64" s="3"/>
    </row>
    <row r="65" spans="1:6">
      <c r="A65" s="517" t="s">
        <v>29</v>
      </c>
      <c r="B65" s="517"/>
      <c r="C65" s="517"/>
      <c r="D65" s="517"/>
      <c r="E65" s="176"/>
      <c r="F65" s="3"/>
    </row>
    <row r="66" spans="1:6" ht="24.75">
      <c r="A66" s="163" t="s">
        <v>30</v>
      </c>
      <c r="B66" s="167" t="s">
        <v>76</v>
      </c>
      <c r="C66" s="458">
        <v>0.74</v>
      </c>
      <c r="D66" s="456">
        <f>C66*8*D8</f>
        <v>16999.871999999999</v>
      </c>
      <c r="E66" s="176"/>
      <c r="F66" s="3"/>
    </row>
    <row r="67" spans="1:6" ht="24.75">
      <c r="A67" s="163" t="s">
        <v>77</v>
      </c>
      <c r="B67" s="167" t="s">
        <v>76</v>
      </c>
      <c r="C67" s="458"/>
      <c r="D67" s="456"/>
      <c r="E67" s="176"/>
      <c r="F67" s="3"/>
    </row>
    <row r="68" spans="1:6" ht="36.75">
      <c r="A68" s="163" t="s">
        <v>31</v>
      </c>
      <c r="B68" s="167" t="s">
        <v>67</v>
      </c>
      <c r="C68" s="458"/>
      <c r="D68" s="456"/>
      <c r="E68" s="176"/>
      <c r="F68" s="3"/>
    </row>
    <row r="69" spans="1:6" ht="24.75">
      <c r="A69" s="163" t="s">
        <v>78</v>
      </c>
      <c r="B69" s="167" t="s">
        <v>76</v>
      </c>
      <c r="C69" s="458"/>
      <c r="D69" s="456"/>
      <c r="E69" s="176"/>
      <c r="F69" s="3"/>
    </row>
    <row r="70" spans="1:6" ht="36.75">
      <c r="A70" s="168" t="s">
        <v>32</v>
      </c>
      <c r="B70" s="167" t="s">
        <v>18</v>
      </c>
      <c r="C70" s="458"/>
      <c r="D70" s="456"/>
      <c r="E70" s="176"/>
      <c r="F70" s="3"/>
    </row>
    <row r="71" spans="1:6">
      <c r="A71" s="168" t="s">
        <v>33</v>
      </c>
      <c r="B71" s="164" t="s">
        <v>67</v>
      </c>
      <c r="C71" s="458"/>
      <c r="D71" s="456"/>
      <c r="E71" s="176"/>
      <c r="F71" s="3"/>
    </row>
    <row r="72" spans="1:6">
      <c r="A72" s="514" t="s">
        <v>34</v>
      </c>
      <c r="B72" s="515"/>
      <c r="C72" s="515"/>
      <c r="D72" s="516"/>
      <c r="E72" s="176"/>
      <c r="F72" s="3"/>
    </row>
    <row r="73" spans="1:6" ht="60">
      <c r="A73" s="170" t="s">
        <v>80</v>
      </c>
      <c r="B73" s="190" t="s">
        <v>79</v>
      </c>
      <c r="C73" s="190">
        <v>2.41</v>
      </c>
      <c r="D73" s="190">
        <f>C73*8*D8</f>
        <v>55364.448000000004</v>
      </c>
      <c r="E73" s="176"/>
      <c r="F73" s="3"/>
    </row>
    <row r="74" spans="1:6">
      <c r="A74" s="193" t="s">
        <v>35</v>
      </c>
      <c r="B74" s="187"/>
      <c r="C74" s="464">
        <v>2.14</v>
      </c>
      <c r="D74" s="530">
        <v>49153.05</v>
      </c>
      <c r="E74" s="532"/>
      <c r="F74" s="3"/>
    </row>
    <row r="75" spans="1:6">
      <c r="A75" s="157" t="s">
        <v>83</v>
      </c>
      <c r="B75" s="187" t="s">
        <v>84</v>
      </c>
      <c r="C75" s="521"/>
      <c r="D75" s="531"/>
      <c r="E75" s="532"/>
      <c r="F75" s="3"/>
    </row>
    <row r="76" spans="1:6">
      <c r="A76" s="157" t="s">
        <v>82</v>
      </c>
      <c r="B76" s="187" t="s">
        <v>84</v>
      </c>
      <c r="C76" s="521"/>
      <c r="D76" s="531"/>
      <c r="E76" s="532"/>
      <c r="F76" s="3"/>
    </row>
    <row r="77" spans="1:6">
      <c r="A77" s="157" t="s">
        <v>81</v>
      </c>
      <c r="B77" s="187" t="s">
        <v>84</v>
      </c>
      <c r="C77" s="155"/>
      <c r="D77" s="175"/>
      <c r="E77" s="176"/>
      <c r="F77" s="3"/>
    </row>
    <row r="78" spans="1:6" ht="72">
      <c r="A78" s="157" t="s">
        <v>170</v>
      </c>
      <c r="B78" s="167" t="s">
        <v>18</v>
      </c>
      <c r="C78" s="192">
        <v>4.3499999999999996</v>
      </c>
      <c r="D78" s="186">
        <v>99915.03</v>
      </c>
      <c r="E78" s="176"/>
      <c r="F78" s="3"/>
    </row>
    <row r="79" spans="1:6">
      <c r="A79" s="157" t="s">
        <v>36</v>
      </c>
      <c r="B79" s="164"/>
      <c r="C79" s="121">
        <f>SUM(C78,C74,C73,C66,C52,C48,C41,C34,C30,C23,C20,C19,C18,C17,C16,C14,C13)</f>
        <v>21.619999999999997</v>
      </c>
      <c r="D79" s="121">
        <f>SUM(D78,D74,D73,D66,D52,D48,D41,D34,D30,D23,D20,D19,D18,D17,D16,D14,D13)</f>
        <v>496584.75400000002</v>
      </c>
      <c r="E79" s="52">
        <f>C79*8*D8</f>
        <v>496671.93599999993</v>
      </c>
      <c r="F79" s="106"/>
    </row>
  </sheetData>
  <mergeCells count="30">
    <mergeCell ref="A72:D72"/>
    <mergeCell ref="C74:C76"/>
    <mergeCell ref="D74:D76"/>
    <mergeCell ref="E74:E76"/>
    <mergeCell ref="A51:D51"/>
    <mergeCell ref="C52:C64"/>
    <mergeCell ref="D52:D64"/>
    <mergeCell ref="A65:D65"/>
    <mergeCell ref="C66:C71"/>
    <mergeCell ref="D66:D71"/>
    <mergeCell ref="A40:D40"/>
    <mergeCell ref="C41:C46"/>
    <mergeCell ref="D41:D46"/>
    <mergeCell ref="A47:D47"/>
    <mergeCell ref="C48:C50"/>
    <mergeCell ref="D48:D50"/>
    <mergeCell ref="C34:C39"/>
    <mergeCell ref="D34:D39"/>
    <mergeCell ref="A1:F1"/>
    <mergeCell ref="A2:E2"/>
    <mergeCell ref="A3:D3"/>
    <mergeCell ref="A12:D12"/>
    <mergeCell ref="A21:D21"/>
    <mergeCell ref="C23:C28"/>
    <mergeCell ref="D23:D28"/>
    <mergeCell ref="A29:D29"/>
    <mergeCell ref="C30:C31"/>
    <mergeCell ref="D30:D31"/>
    <mergeCell ref="A32:D32"/>
    <mergeCell ref="A33:D33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F79"/>
  <sheetViews>
    <sheetView topLeftCell="A58" workbookViewId="0">
      <selection activeCell="H77" sqref="H77"/>
    </sheetView>
  </sheetViews>
  <sheetFormatPr defaultRowHeight="15"/>
  <cols>
    <col min="1" max="1" width="46.5703125" customWidth="1"/>
  </cols>
  <sheetData>
    <row r="1" spans="1:6">
      <c r="A1" s="507" t="s">
        <v>123</v>
      </c>
      <c r="B1" s="507"/>
      <c r="C1" s="507"/>
      <c r="D1" s="507"/>
      <c r="E1" s="507"/>
      <c r="F1" s="507"/>
    </row>
    <row r="2" spans="1:6">
      <c r="A2" s="533" t="s">
        <v>218</v>
      </c>
      <c r="B2" s="534"/>
      <c r="C2" s="534"/>
      <c r="D2" s="534"/>
      <c r="E2" s="534"/>
      <c r="F2" s="3"/>
    </row>
    <row r="3" spans="1:6">
      <c r="A3" s="533" t="s">
        <v>128</v>
      </c>
      <c r="B3" s="534"/>
      <c r="C3" s="534"/>
      <c r="D3" s="534"/>
      <c r="E3" s="176"/>
      <c r="F3" s="3"/>
    </row>
    <row r="4" spans="1:6">
      <c r="A4" s="176"/>
      <c r="B4" s="176"/>
      <c r="C4" s="200" t="s">
        <v>37</v>
      </c>
      <c r="D4" s="218">
        <v>1989</v>
      </c>
      <c r="E4" s="176"/>
      <c r="F4" s="3"/>
    </row>
    <row r="5" spans="1:6">
      <c r="A5" s="176"/>
      <c r="B5" s="176"/>
      <c r="C5" s="200" t="s">
        <v>38</v>
      </c>
      <c r="D5" s="218">
        <v>5</v>
      </c>
      <c r="E5" s="176"/>
      <c r="F5" s="3"/>
    </row>
    <row r="6" spans="1:6">
      <c r="A6" s="176"/>
      <c r="B6" s="176"/>
      <c r="C6" s="200" t="s">
        <v>39</v>
      </c>
      <c r="D6" s="218">
        <v>3</v>
      </c>
      <c r="E6" s="176"/>
      <c r="F6" s="3"/>
    </row>
    <row r="7" spans="1:6">
      <c r="A7" s="176"/>
      <c r="B7" s="176"/>
      <c r="C7" s="200" t="s">
        <v>40</v>
      </c>
      <c r="D7" s="218">
        <v>60</v>
      </c>
      <c r="E7" s="176"/>
      <c r="F7" s="3"/>
    </row>
    <row r="8" spans="1:6">
      <c r="A8" s="176"/>
      <c r="B8" s="176"/>
      <c r="C8" s="200" t="s">
        <v>44</v>
      </c>
      <c r="D8" s="218">
        <v>2948.1</v>
      </c>
      <c r="E8" s="176"/>
      <c r="F8" s="3"/>
    </row>
    <row r="9" spans="1:6">
      <c r="A9" s="176"/>
      <c r="B9" s="176"/>
      <c r="C9" s="200" t="s">
        <v>41</v>
      </c>
      <c r="D9" s="218">
        <v>379</v>
      </c>
      <c r="E9" s="176"/>
      <c r="F9" s="3"/>
    </row>
    <row r="10" spans="1:6">
      <c r="A10" s="176"/>
      <c r="B10" s="176"/>
      <c r="C10" s="200" t="s">
        <v>45</v>
      </c>
      <c r="D10" s="218">
        <v>646.79999999999995</v>
      </c>
      <c r="E10" s="176"/>
      <c r="F10" s="3"/>
    </row>
    <row r="11" spans="1:6" ht="48.75">
      <c r="A11" s="158" t="s">
        <v>1</v>
      </c>
      <c r="B11" s="158" t="s">
        <v>2</v>
      </c>
      <c r="C11" s="158" t="s">
        <v>3</v>
      </c>
      <c r="D11" s="158" t="s">
        <v>4</v>
      </c>
      <c r="E11" s="176"/>
      <c r="F11" s="3"/>
    </row>
    <row r="12" spans="1:6">
      <c r="A12" s="535" t="s">
        <v>5</v>
      </c>
      <c r="B12" s="536"/>
      <c r="C12" s="536"/>
      <c r="D12" s="537"/>
      <c r="E12" s="176"/>
      <c r="F12" s="3"/>
    </row>
    <row r="13" spans="1:6" ht="168">
      <c r="A13" s="157" t="s">
        <v>6</v>
      </c>
      <c r="B13" s="194" t="s">
        <v>7</v>
      </c>
      <c r="C13" s="194">
        <v>0.14000000000000001</v>
      </c>
      <c r="D13" s="195">
        <f>C13*D8*8</f>
        <v>3301.8720000000003</v>
      </c>
      <c r="E13" s="176"/>
      <c r="F13" s="3"/>
    </row>
    <row r="14" spans="1:6" ht="156">
      <c r="A14" s="157" t="s">
        <v>52</v>
      </c>
      <c r="B14" s="194" t="s">
        <v>8</v>
      </c>
      <c r="C14" s="201">
        <v>1.02</v>
      </c>
      <c r="D14" s="195">
        <f>C14*D8*8</f>
        <v>24056.495999999999</v>
      </c>
      <c r="E14" s="176"/>
      <c r="F14" s="3"/>
    </row>
    <row r="15" spans="1:6">
      <c r="A15" s="157" t="s">
        <v>9</v>
      </c>
      <c r="B15" s="158"/>
      <c r="C15" s="99"/>
      <c r="D15" s="202"/>
      <c r="E15" s="176"/>
      <c r="F15" s="3"/>
    </row>
    <row r="16" spans="1:6">
      <c r="A16" s="157" t="s">
        <v>175</v>
      </c>
      <c r="B16" s="158" t="s">
        <v>60</v>
      </c>
      <c r="C16" s="99">
        <v>4.3499999999999996</v>
      </c>
      <c r="D16" s="202">
        <f>C16*8*D8</f>
        <v>102593.87999999999</v>
      </c>
      <c r="E16" s="176"/>
      <c r="F16" s="3"/>
    </row>
    <row r="17" spans="1:6">
      <c r="A17" s="157" t="s">
        <v>220</v>
      </c>
      <c r="B17" s="158" t="s">
        <v>142</v>
      </c>
      <c r="C17" s="99">
        <v>0.28999999999999998</v>
      </c>
      <c r="D17" s="202">
        <f>C17*8*D8</f>
        <v>6839.5919999999996</v>
      </c>
      <c r="E17" s="176"/>
      <c r="F17" s="3"/>
    </row>
    <row r="18" spans="1:6">
      <c r="A18" s="157" t="s">
        <v>221</v>
      </c>
      <c r="B18" s="158" t="s">
        <v>19</v>
      </c>
      <c r="C18" s="99">
        <v>0.05</v>
      </c>
      <c r="D18" s="202">
        <f>C18*8*D8</f>
        <v>1179.24</v>
      </c>
      <c r="E18" s="176"/>
      <c r="F18" s="3"/>
    </row>
    <row r="19" spans="1:6">
      <c r="A19" s="157" t="s">
        <v>219</v>
      </c>
      <c r="B19" s="158" t="s">
        <v>60</v>
      </c>
      <c r="C19" s="99">
        <v>0.76</v>
      </c>
      <c r="D19" s="202">
        <f>C19*8*D8</f>
        <v>17924.448</v>
      </c>
      <c r="E19" s="176"/>
      <c r="F19" s="3"/>
    </row>
    <row r="20" spans="1:6">
      <c r="A20" s="514" t="s">
        <v>10</v>
      </c>
      <c r="B20" s="515"/>
      <c r="C20" s="515"/>
      <c r="D20" s="516"/>
      <c r="E20" s="176"/>
      <c r="F20" s="3"/>
    </row>
    <row r="21" spans="1:6">
      <c r="A21" s="157" t="s">
        <v>48</v>
      </c>
      <c r="B21" s="157"/>
      <c r="C21" s="157"/>
      <c r="D21" s="157"/>
      <c r="E21" s="176"/>
      <c r="F21" s="3"/>
    </row>
    <row r="22" spans="1:6" ht="24.75">
      <c r="A22" s="159" t="s">
        <v>11</v>
      </c>
      <c r="B22" s="158" t="s">
        <v>46</v>
      </c>
      <c r="C22" s="456">
        <v>2.16</v>
      </c>
      <c r="D22" s="456">
        <f>C22*8*D8</f>
        <v>50943.168000000005</v>
      </c>
      <c r="E22" s="176"/>
      <c r="F22" s="3"/>
    </row>
    <row r="23" spans="1:6" ht="24.75">
      <c r="A23" s="159" t="s">
        <v>12</v>
      </c>
      <c r="B23" s="158" t="s">
        <v>46</v>
      </c>
      <c r="C23" s="456"/>
      <c r="D23" s="456"/>
      <c r="E23" s="176"/>
      <c r="F23" s="3"/>
    </row>
    <row r="24" spans="1:6" ht="24.75">
      <c r="A24" s="159" t="s">
        <v>13</v>
      </c>
      <c r="B24" s="158" t="s">
        <v>46</v>
      </c>
      <c r="C24" s="456"/>
      <c r="D24" s="456"/>
      <c r="E24" s="176"/>
      <c r="F24" s="3"/>
    </row>
    <row r="25" spans="1:6" ht="24.75">
      <c r="A25" s="157" t="s">
        <v>51</v>
      </c>
      <c r="B25" s="158" t="s">
        <v>47</v>
      </c>
      <c r="C25" s="456"/>
      <c r="D25" s="456"/>
      <c r="E25" s="176"/>
      <c r="F25" s="3"/>
    </row>
    <row r="26" spans="1:6">
      <c r="A26" s="157" t="s">
        <v>49</v>
      </c>
      <c r="B26" s="158"/>
      <c r="C26" s="456"/>
      <c r="D26" s="456"/>
      <c r="E26" s="176"/>
      <c r="F26" s="3"/>
    </row>
    <row r="27" spans="1:6" ht="36.75">
      <c r="A27" s="157" t="s">
        <v>50</v>
      </c>
      <c r="B27" s="158" t="s">
        <v>54</v>
      </c>
      <c r="C27" s="456"/>
      <c r="D27" s="456"/>
      <c r="E27" s="176"/>
      <c r="F27" s="3"/>
    </row>
    <row r="28" spans="1:6">
      <c r="A28" s="514" t="s">
        <v>55</v>
      </c>
      <c r="B28" s="515"/>
      <c r="C28" s="515"/>
      <c r="D28" s="516"/>
      <c r="E28" s="176"/>
      <c r="F28" s="3"/>
    </row>
    <row r="29" spans="1:6" ht="24">
      <c r="A29" s="159" t="s">
        <v>14</v>
      </c>
      <c r="B29" s="193" t="s">
        <v>56</v>
      </c>
      <c r="C29" s="456">
        <v>0.2</v>
      </c>
      <c r="D29" s="456">
        <f>C29*8*D8</f>
        <v>4716.96</v>
      </c>
      <c r="E29" s="176"/>
      <c r="F29" s="3"/>
    </row>
    <row r="30" spans="1:6" ht="24">
      <c r="A30" s="157" t="s">
        <v>15</v>
      </c>
      <c r="B30" s="193" t="s">
        <v>57</v>
      </c>
      <c r="C30" s="456"/>
      <c r="D30" s="456"/>
      <c r="E30" s="176"/>
      <c r="F30" s="3"/>
    </row>
    <row r="31" spans="1:6">
      <c r="A31" s="514" t="s">
        <v>16</v>
      </c>
      <c r="B31" s="515"/>
      <c r="C31" s="515"/>
      <c r="D31" s="516"/>
      <c r="E31" s="176"/>
      <c r="F31" s="3"/>
    </row>
    <row r="32" spans="1:6">
      <c r="A32" s="517" t="s">
        <v>17</v>
      </c>
      <c r="B32" s="517"/>
      <c r="C32" s="517"/>
      <c r="D32" s="517"/>
      <c r="E32" s="176"/>
      <c r="F32" s="3"/>
    </row>
    <row r="33" spans="1:6" ht="36.75">
      <c r="A33" s="162" t="s">
        <v>58</v>
      </c>
      <c r="B33" s="158" t="s">
        <v>8</v>
      </c>
      <c r="C33" s="456">
        <v>0.41</v>
      </c>
      <c r="D33" s="456">
        <f>C33*8*D8</f>
        <v>9669.768</v>
      </c>
      <c r="E33" s="176"/>
      <c r="F33" s="3"/>
    </row>
    <row r="34" spans="1:6" ht="24.75">
      <c r="A34" s="163" t="s">
        <v>59</v>
      </c>
      <c r="B34" s="164" t="s">
        <v>60</v>
      </c>
      <c r="C34" s="456"/>
      <c r="D34" s="456"/>
      <c r="E34" s="176"/>
      <c r="F34" s="3"/>
    </row>
    <row r="35" spans="1:6" ht="24.75">
      <c r="A35" s="163" t="s">
        <v>61</v>
      </c>
      <c r="B35" s="164" t="s">
        <v>60</v>
      </c>
      <c r="C35" s="456"/>
      <c r="D35" s="456"/>
      <c r="E35" s="176"/>
      <c r="F35" s="3"/>
    </row>
    <row r="36" spans="1:6" ht="36.75">
      <c r="A36" s="165" t="s">
        <v>62</v>
      </c>
      <c r="B36" s="158" t="s">
        <v>8</v>
      </c>
      <c r="C36" s="456"/>
      <c r="D36" s="456"/>
      <c r="E36" s="176"/>
      <c r="F36" s="3"/>
    </row>
    <row r="37" spans="1:6">
      <c r="A37" s="163" t="s">
        <v>63</v>
      </c>
      <c r="B37" s="164" t="s">
        <v>60</v>
      </c>
      <c r="C37" s="456"/>
      <c r="D37" s="456"/>
      <c r="E37" s="176"/>
      <c r="F37" s="3"/>
    </row>
    <row r="38" spans="1:6" ht="36.75">
      <c r="A38" s="166" t="s">
        <v>20</v>
      </c>
      <c r="B38" s="158" t="s">
        <v>8</v>
      </c>
      <c r="C38" s="456"/>
      <c r="D38" s="456"/>
      <c r="E38" s="176"/>
      <c r="F38" s="3"/>
    </row>
    <row r="39" spans="1:6">
      <c r="A39" s="517" t="s">
        <v>43</v>
      </c>
      <c r="B39" s="517"/>
      <c r="C39" s="517"/>
      <c r="D39" s="517"/>
      <c r="E39" s="176"/>
      <c r="F39" s="3"/>
    </row>
    <row r="40" spans="1:6" ht="36.75">
      <c r="A40" s="163" t="s">
        <v>58</v>
      </c>
      <c r="B40" s="167" t="s">
        <v>18</v>
      </c>
      <c r="C40" s="518">
        <v>0.93</v>
      </c>
      <c r="D40" s="464">
        <f>C40*8*D8</f>
        <v>21933.864000000001</v>
      </c>
      <c r="E40" s="176"/>
      <c r="F40" s="3"/>
    </row>
    <row r="41" spans="1:6" ht="24.75">
      <c r="A41" s="163" t="s">
        <v>59</v>
      </c>
      <c r="B41" s="167" t="s">
        <v>60</v>
      </c>
      <c r="C41" s="519"/>
      <c r="D41" s="521"/>
      <c r="E41" s="176"/>
      <c r="F41" s="3"/>
    </row>
    <row r="42" spans="1:6" ht="24.75">
      <c r="A42" s="163" t="s">
        <v>87</v>
      </c>
      <c r="B42" s="167" t="s">
        <v>60</v>
      </c>
      <c r="C42" s="519"/>
      <c r="D42" s="521"/>
      <c r="E42" s="176"/>
      <c r="F42" s="3"/>
    </row>
    <row r="43" spans="1:6" ht="36.75">
      <c r="A43" s="163" t="s">
        <v>85</v>
      </c>
      <c r="B43" s="167" t="s">
        <v>18</v>
      </c>
      <c r="C43" s="519"/>
      <c r="D43" s="521"/>
      <c r="E43" s="176"/>
      <c r="F43" s="3"/>
    </row>
    <row r="44" spans="1:6" ht="36.75">
      <c r="A44" s="168" t="s">
        <v>86</v>
      </c>
      <c r="B44" s="167" t="s">
        <v>18</v>
      </c>
      <c r="C44" s="519"/>
      <c r="D44" s="521"/>
      <c r="E44" s="176"/>
      <c r="F44" s="3"/>
    </row>
    <row r="45" spans="1:6">
      <c r="A45" s="163" t="s">
        <v>63</v>
      </c>
      <c r="B45" s="167" t="s">
        <v>60</v>
      </c>
      <c r="C45" s="520"/>
      <c r="D45" s="522"/>
      <c r="E45" s="176"/>
      <c r="F45" s="3"/>
    </row>
    <row r="46" spans="1:6">
      <c r="A46" s="517" t="s">
        <v>21</v>
      </c>
      <c r="B46" s="517"/>
      <c r="C46" s="517"/>
      <c r="D46" s="517"/>
      <c r="E46" s="176"/>
      <c r="F46" s="3"/>
    </row>
    <row r="47" spans="1:6" ht="36.75">
      <c r="A47" s="165" t="s">
        <v>22</v>
      </c>
      <c r="B47" s="158" t="s">
        <v>8</v>
      </c>
      <c r="C47" s="464">
        <v>0.7</v>
      </c>
      <c r="D47" s="464">
        <f>C47*D8*8</f>
        <v>16509.359999999997</v>
      </c>
      <c r="E47" s="176"/>
      <c r="F47" s="3"/>
    </row>
    <row r="48" spans="1:6" ht="36.75">
      <c r="A48" s="165" t="s">
        <v>23</v>
      </c>
      <c r="B48" s="158" t="s">
        <v>8</v>
      </c>
      <c r="C48" s="521"/>
      <c r="D48" s="521"/>
      <c r="E48" s="176"/>
      <c r="F48" s="3"/>
    </row>
    <row r="49" spans="1:6" ht="36.75">
      <c r="A49" s="168" t="s">
        <v>64</v>
      </c>
      <c r="B49" s="158" t="s">
        <v>8</v>
      </c>
      <c r="C49" s="522"/>
      <c r="D49" s="522"/>
      <c r="E49" s="176"/>
      <c r="F49" s="3"/>
    </row>
    <row r="50" spans="1:6">
      <c r="A50" s="517" t="s">
        <v>24</v>
      </c>
      <c r="B50" s="517"/>
      <c r="C50" s="517"/>
      <c r="D50" s="517"/>
      <c r="E50" s="176"/>
      <c r="F50" s="3"/>
    </row>
    <row r="51" spans="1:6" ht="36">
      <c r="A51" s="165" t="s">
        <v>65</v>
      </c>
      <c r="B51" s="167" t="s">
        <v>57</v>
      </c>
      <c r="C51" s="456">
        <v>0.79</v>
      </c>
      <c r="D51" s="512">
        <v>18631.992000000002</v>
      </c>
      <c r="E51" s="176"/>
      <c r="F51" s="3"/>
    </row>
    <row r="52" spans="1:6">
      <c r="A52" s="165" t="s">
        <v>66</v>
      </c>
      <c r="B52" s="167" t="s">
        <v>67</v>
      </c>
      <c r="C52" s="456"/>
      <c r="D52" s="512"/>
      <c r="E52" s="176"/>
      <c r="F52" s="3"/>
    </row>
    <row r="53" spans="1:6" ht="24">
      <c r="A53" s="165" t="s">
        <v>68</v>
      </c>
      <c r="B53" s="167" t="s">
        <v>67</v>
      </c>
      <c r="C53" s="456"/>
      <c r="D53" s="512"/>
      <c r="E53" s="176"/>
      <c r="F53" s="3"/>
    </row>
    <row r="54" spans="1:6" ht="36.75">
      <c r="A54" s="165" t="s">
        <v>25</v>
      </c>
      <c r="B54" s="167" t="s">
        <v>69</v>
      </c>
      <c r="C54" s="456"/>
      <c r="D54" s="512"/>
      <c r="E54" s="176"/>
      <c r="F54" s="3"/>
    </row>
    <row r="55" spans="1:6" ht="48.75">
      <c r="A55" s="163" t="s">
        <v>26</v>
      </c>
      <c r="B55" s="167" t="s">
        <v>69</v>
      </c>
      <c r="C55" s="456"/>
      <c r="D55" s="512"/>
      <c r="E55" s="176"/>
      <c r="F55" s="3"/>
    </row>
    <row r="56" spans="1:6">
      <c r="A56" s="157" t="s">
        <v>70</v>
      </c>
      <c r="B56" s="157"/>
      <c r="C56" s="456"/>
      <c r="D56" s="512"/>
      <c r="E56" s="176">
        <f>C51*8*D8</f>
        <v>18631.992000000002</v>
      </c>
      <c r="F56" s="3"/>
    </row>
    <row r="57" spans="1:6" ht="36.75">
      <c r="A57" s="163" t="s">
        <v>71</v>
      </c>
      <c r="B57" s="167" t="s">
        <v>18</v>
      </c>
      <c r="C57" s="456"/>
      <c r="D57" s="512"/>
      <c r="E57" s="176"/>
      <c r="F57" s="3"/>
    </row>
    <row r="58" spans="1:6">
      <c r="A58" s="163" t="s">
        <v>72</v>
      </c>
      <c r="B58" s="167" t="s">
        <v>19</v>
      </c>
      <c r="C58" s="456"/>
      <c r="D58" s="512"/>
      <c r="E58" s="176"/>
      <c r="F58" s="3"/>
    </row>
    <row r="59" spans="1:6">
      <c r="A59" s="163" t="s">
        <v>73</v>
      </c>
      <c r="B59" s="164" t="s">
        <v>19</v>
      </c>
      <c r="C59" s="456"/>
      <c r="D59" s="512"/>
      <c r="E59" s="176"/>
      <c r="F59" s="3"/>
    </row>
    <row r="60" spans="1:6">
      <c r="A60" s="163" t="s">
        <v>74</v>
      </c>
      <c r="B60" s="164" t="s">
        <v>19</v>
      </c>
      <c r="C60" s="456"/>
      <c r="D60" s="512"/>
      <c r="E60" s="176"/>
      <c r="F60" s="3"/>
    </row>
    <row r="61" spans="1:6">
      <c r="A61" s="163" t="s">
        <v>75</v>
      </c>
      <c r="B61" s="164" t="s">
        <v>19</v>
      </c>
      <c r="C61" s="456"/>
      <c r="D61" s="512"/>
      <c r="E61" s="176"/>
      <c r="F61" s="3"/>
    </row>
    <row r="62" spans="1:6">
      <c r="A62" s="163" t="s">
        <v>27</v>
      </c>
      <c r="B62" s="164" t="s">
        <v>19</v>
      </c>
      <c r="C62" s="456"/>
      <c r="D62" s="512"/>
      <c r="E62" s="176"/>
      <c r="F62" s="3"/>
    </row>
    <row r="63" spans="1:6" ht="36.75">
      <c r="A63" s="168" t="s">
        <v>28</v>
      </c>
      <c r="B63" s="167" t="s">
        <v>18</v>
      </c>
      <c r="C63" s="456"/>
      <c r="D63" s="512"/>
      <c r="E63" s="176"/>
      <c r="F63" s="3"/>
    </row>
    <row r="64" spans="1:6">
      <c r="A64" s="517" t="s">
        <v>29</v>
      </c>
      <c r="B64" s="517"/>
      <c r="C64" s="517"/>
      <c r="D64" s="517"/>
      <c r="E64" s="176"/>
      <c r="F64" s="3"/>
    </row>
    <row r="65" spans="1:6" ht="24.75">
      <c r="A65" s="163" t="s">
        <v>30</v>
      </c>
      <c r="B65" s="167" t="s">
        <v>76</v>
      </c>
      <c r="C65" s="458">
        <v>0.92</v>
      </c>
      <c r="D65" s="456">
        <f>C65*8*D8</f>
        <v>21698.016</v>
      </c>
      <c r="E65" s="176"/>
      <c r="F65" s="3"/>
    </row>
    <row r="66" spans="1:6" ht="24.75">
      <c r="A66" s="163" t="s">
        <v>77</v>
      </c>
      <c r="B66" s="167" t="s">
        <v>76</v>
      </c>
      <c r="C66" s="458"/>
      <c r="D66" s="456"/>
      <c r="E66" s="176"/>
      <c r="F66" s="3"/>
    </row>
    <row r="67" spans="1:6" ht="36.75">
      <c r="A67" s="163" t="s">
        <v>31</v>
      </c>
      <c r="B67" s="167" t="s">
        <v>67</v>
      </c>
      <c r="C67" s="458"/>
      <c r="D67" s="456"/>
      <c r="E67" s="176"/>
      <c r="F67" s="3"/>
    </row>
    <row r="68" spans="1:6" ht="24.75">
      <c r="A68" s="163" t="s">
        <v>78</v>
      </c>
      <c r="B68" s="167" t="s">
        <v>76</v>
      </c>
      <c r="C68" s="458"/>
      <c r="D68" s="456"/>
      <c r="E68" s="176"/>
      <c r="F68" s="3"/>
    </row>
    <row r="69" spans="1:6" ht="36.75">
      <c r="A69" s="168" t="s">
        <v>32</v>
      </c>
      <c r="B69" s="167" t="s">
        <v>18</v>
      </c>
      <c r="C69" s="458"/>
      <c r="D69" s="456"/>
      <c r="E69" s="176"/>
      <c r="F69" s="3"/>
    </row>
    <row r="70" spans="1:6">
      <c r="A70" s="168" t="s">
        <v>33</v>
      </c>
      <c r="B70" s="164" t="s">
        <v>67</v>
      </c>
      <c r="C70" s="458"/>
      <c r="D70" s="456"/>
      <c r="E70" s="176"/>
      <c r="F70" s="3"/>
    </row>
    <row r="71" spans="1:6">
      <c r="A71" s="514" t="s">
        <v>34</v>
      </c>
      <c r="B71" s="515"/>
      <c r="C71" s="515"/>
      <c r="D71" s="516"/>
      <c r="E71" s="176"/>
      <c r="F71" s="3"/>
    </row>
    <row r="72" spans="1:6" ht="60">
      <c r="A72" s="170" t="s">
        <v>80</v>
      </c>
      <c r="B72" s="190" t="s">
        <v>79</v>
      </c>
      <c r="C72" s="190">
        <v>2.41</v>
      </c>
      <c r="D72" s="190">
        <f>C72*8*D8</f>
        <v>56839.368000000002</v>
      </c>
      <c r="E72" s="176"/>
      <c r="F72" s="3"/>
    </row>
    <row r="73" spans="1:6">
      <c r="A73" s="193" t="s">
        <v>35</v>
      </c>
      <c r="B73" s="187"/>
      <c r="C73" s="464">
        <v>2.14</v>
      </c>
      <c r="D73" s="530">
        <v>50477.599999999999</v>
      </c>
      <c r="E73" s="532"/>
      <c r="F73" s="3"/>
    </row>
    <row r="74" spans="1:6">
      <c r="A74" s="157" t="s">
        <v>83</v>
      </c>
      <c r="B74" s="187" t="s">
        <v>84</v>
      </c>
      <c r="C74" s="521"/>
      <c r="D74" s="531"/>
      <c r="E74" s="532"/>
      <c r="F74" s="3"/>
    </row>
    <row r="75" spans="1:6">
      <c r="A75" s="157" t="s">
        <v>82</v>
      </c>
      <c r="B75" s="187" t="s">
        <v>84</v>
      </c>
      <c r="C75" s="521"/>
      <c r="D75" s="531"/>
      <c r="E75" s="532"/>
      <c r="F75" s="3"/>
    </row>
    <row r="76" spans="1:6">
      <c r="A76" s="157" t="s">
        <v>81</v>
      </c>
      <c r="B76" s="187" t="s">
        <v>84</v>
      </c>
      <c r="C76" s="155"/>
      <c r="D76" s="175"/>
      <c r="E76" s="176"/>
      <c r="F76" s="3"/>
    </row>
    <row r="77" spans="1:6" ht="72">
      <c r="A77" s="157" t="s">
        <v>170</v>
      </c>
      <c r="B77" s="167" t="s">
        <v>18</v>
      </c>
      <c r="C77" s="192">
        <v>4.3499999999999996</v>
      </c>
      <c r="D77" s="186">
        <v>100377.5</v>
      </c>
      <c r="E77" s="176"/>
      <c r="F77" s="3"/>
    </row>
    <row r="78" spans="1:6">
      <c r="A78" s="8" t="s">
        <v>113</v>
      </c>
      <c r="B78" s="167"/>
      <c r="C78" s="192"/>
      <c r="D78" s="186">
        <v>-4145.3500000000004</v>
      </c>
      <c r="E78" s="176"/>
      <c r="F78" s="3"/>
    </row>
    <row r="79" spans="1:6">
      <c r="A79" s="157" t="s">
        <v>36</v>
      </c>
      <c r="B79" s="164"/>
      <c r="C79" s="121">
        <f>SUM(C77,C73,C72,C65,C51,C47,C40,C33,C29,C22,C19,C18,C17,C16,C14,C13)</f>
        <v>21.62</v>
      </c>
      <c r="D79" s="121">
        <f>SUM(D77,D73,D72,D65,D51,D47,D40,D33,D29,D22,D19,D18,D17,D16,D14,D13,D78)</f>
        <v>503547.77399999998</v>
      </c>
      <c r="E79" s="52">
        <f>C79*8*D8</f>
        <v>509903.37599999999</v>
      </c>
      <c r="F79" s="106"/>
    </row>
  </sheetData>
  <mergeCells count="30">
    <mergeCell ref="A71:D71"/>
    <mergeCell ref="C73:C75"/>
    <mergeCell ref="D73:D75"/>
    <mergeCell ref="E73:E75"/>
    <mergeCell ref="A50:D50"/>
    <mergeCell ref="C51:C63"/>
    <mergeCell ref="D51:D63"/>
    <mergeCell ref="A64:D64"/>
    <mergeCell ref="C65:C70"/>
    <mergeCell ref="D65:D70"/>
    <mergeCell ref="A39:D39"/>
    <mergeCell ref="C40:C45"/>
    <mergeCell ref="D40:D45"/>
    <mergeCell ref="A46:D46"/>
    <mergeCell ref="C47:C49"/>
    <mergeCell ref="D47:D49"/>
    <mergeCell ref="C33:C38"/>
    <mergeCell ref="D33:D38"/>
    <mergeCell ref="A1:F1"/>
    <mergeCell ref="A2:E2"/>
    <mergeCell ref="A3:D3"/>
    <mergeCell ref="A12:D12"/>
    <mergeCell ref="A20:D20"/>
    <mergeCell ref="C22:C27"/>
    <mergeCell ref="D22:D27"/>
    <mergeCell ref="A28:D28"/>
    <mergeCell ref="C29:C30"/>
    <mergeCell ref="D29:D30"/>
    <mergeCell ref="A31:D31"/>
    <mergeCell ref="A32:D32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F78"/>
  <sheetViews>
    <sheetView topLeftCell="A56" workbookViewId="0">
      <selection activeCell="C79" sqref="C79"/>
    </sheetView>
  </sheetViews>
  <sheetFormatPr defaultRowHeight="15"/>
  <cols>
    <col min="1" max="1" width="54.85546875" customWidth="1"/>
  </cols>
  <sheetData>
    <row r="1" spans="1:6">
      <c r="A1" s="507" t="s">
        <v>123</v>
      </c>
      <c r="B1" s="507"/>
      <c r="C1" s="507"/>
      <c r="D1" s="507"/>
      <c r="E1" s="507"/>
      <c r="F1" s="507"/>
    </row>
    <row r="2" spans="1:6">
      <c r="A2" s="533" t="s">
        <v>222</v>
      </c>
      <c r="B2" s="534"/>
      <c r="C2" s="534"/>
      <c r="D2" s="534"/>
      <c r="E2" s="534"/>
      <c r="F2" s="3"/>
    </row>
    <row r="3" spans="1:6">
      <c r="A3" s="533" t="s">
        <v>128</v>
      </c>
      <c r="B3" s="534"/>
      <c r="C3" s="534"/>
      <c r="D3" s="534"/>
      <c r="E3" s="176"/>
      <c r="F3" s="3"/>
    </row>
    <row r="4" spans="1:6">
      <c r="A4" s="52"/>
      <c r="B4" s="176"/>
      <c r="C4" s="200" t="s">
        <v>37</v>
      </c>
      <c r="D4" s="176">
        <v>1981</v>
      </c>
      <c r="E4" s="176"/>
      <c r="F4">
        <v>8</v>
      </c>
    </row>
    <row r="5" spans="1:6">
      <c r="A5" s="52"/>
      <c r="B5" s="176"/>
      <c r="C5" s="200" t="s">
        <v>38</v>
      </c>
      <c r="D5" s="176">
        <v>3</v>
      </c>
      <c r="E5" s="176"/>
    </row>
    <row r="6" spans="1:6">
      <c r="A6" s="52"/>
      <c r="B6" s="176"/>
      <c r="C6" s="200" t="s">
        <v>39</v>
      </c>
      <c r="D6" s="176">
        <v>3</v>
      </c>
      <c r="E6" s="176"/>
    </row>
    <row r="7" spans="1:6">
      <c r="A7" s="176"/>
      <c r="B7" s="176"/>
      <c r="C7" s="200" t="s">
        <v>40</v>
      </c>
      <c r="D7" s="176">
        <v>27</v>
      </c>
      <c r="E7" s="176"/>
    </row>
    <row r="8" spans="1:6">
      <c r="A8" s="176"/>
      <c r="B8" s="176"/>
      <c r="C8" s="200" t="s">
        <v>44</v>
      </c>
      <c r="D8" s="176">
        <v>1273.7</v>
      </c>
      <c r="E8" s="176"/>
    </row>
    <row r="9" spans="1:6">
      <c r="A9" s="176"/>
      <c r="B9" s="176"/>
      <c r="C9" s="200" t="s">
        <v>41</v>
      </c>
      <c r="D9" s="176">
        <v>135.6</v>
      </c>
      <c r="E9" s="176"/>
    </row>
    <row r="10" spans="1:6">
      <c r="A10" s="176"/>
      <c r="B10" s="176"/>
      <c r="C10" s="200" t="s">
        <v>45</v>
      </c>
      <c r="D10" s="176">
        <v>454.1</v>
      </c>
      <c r="E10" s="176"/>
    </row>
    <row r="11" spans="1:6" ht="48.75">
      <c r="A11" s="158" t="s">
        <v>1</v>
      </c>
      <c r="B11" s="158" t="s">
        <v>2</v>
      </c>
      <c r="C11" s="158" t="s">
        <v>3</v>
      </c>
      <c r="D11" s="158" t="s">
        <v>4</v>
      </c>
      <c r="E11" s="176"/>
    </row>
    <row r="12" spans="1:6">
      <c r="A12" s="535" t="s">
        <v>5</v>
      </c>
      <c r="B12" s="536"/>
      <c r="C12" s="536"/>
      <c r="D12" s="537"/>
      <c r="E12" s="176"/>
    </row>
    <row r="13" spans="1:6" ht="156">
      <c r="A13" s="157" t="s">
        <v>6</v>
      </c>
      <c r="B13" s="194" t="s">
        <v>7</v>
      </c>
      <c r="C13" s="194">
        <v>0.14000000000000001</v>
      </c>
      <c r="D13" s="195">
        <f>C13*D8*8</f>
        <v>1426.5440000000001</v>
      </c>
      <c r="E13" s="176"/>
    </row>
    <row r="14" spans="1:6" ht="132">
      <c r="A14" s="157" t="s">
        <v>52</v>
      </c>
      <c r="B14" s="194" t="s">
        <v>8</v>
      </c>
      <c r="C14" s="201">
        <v>1.02</v>
      </c>
      <c r="D14" s="195">
        <f>C14*D8*8</f>
        <v>10393.392</v>
      </c>
      <c r="E14" s="176"/>
    </row>
    <row r="15" spans="1:6">
      <c r="A15" s="157" t="s">
        <v>9</v>
      </c>
      <c r="B15" s="158"/>
      <c r="C15" s="99"/>
      <c r="D15" s="202"/>
      <c r="E15" s="176"/>
    </row>
    <row r="16" spans="1:6">
      <c r="A16" s="157" t="s">
        <v>231</v>
      </c>
      <c r="B16" s="158" t="s">
        <v>143</v>
      </c>
      <c r="C16" s="99">
        <v>0.25</v>
      </c>
      <c r="D16" s="202">
        <f>C16*8*D8</f>
        <v>2547.4</v>
      </c>
      <c r="E16" s="176"/>
    </row>
    <row r="17" spans="1:5">
      <c r="A17" s="157" t="s">
        <v>223</v>
      </c>
      <c r="B17" s="182"/>
      <c r="C17" s="99">
        <v>0.38</v>
      </c>
      <c r="D17" s="202">
        <f>C17*8*D8</f>
        <v>3872.0480000000002</v>
      </c>
      <c r="E17" s="176"/>
    </row>
    <row r="18" spans="1:5">
      <c r="A18" s="157" t="s">
        <v>224</v>
      </c>
      <c r="B18" s="158" t="s">
        <v>136</v>
      </c>
      <c r="C18" s="99">
        <v>0.34</v>
      </c>
      <c r="D18" s="202">
        <f>C18*8*D8</f>
        <v>3464.4640000000004</v>
      </c>
      <c r="E18" s="176"/>
    </row>
    <row r="19" spans="1:5">
      <c r="A19" s="157" t="s">
        <v>225</v>
      </c>
      <c r="B19" s="158" t="s">
        <v>136</v>
      </c>
      <c r="C19" s="99">
        <v>2.6</v>
      </c>
      <c r="D19" s="202">
        <f>C19*8*D8</f>
        <v>26492.960000000003</v>
      </c>
      <c r="E19" s="176"/>
    </row>
    <row r="20" spans="1:5">
      <c r="A20" s="514" t="s">
        <v>10</v>
      </c>
      <c r="B20" s="515"/>
      <c r="C20" s="515"/>
      <c r="D20" s="516"/>
      <c r="E20" s="176"/>
    </row>
    <row r="21" spans="1:5">
      <c r="A21" s="157" t="s">
        <v>48</v>
      </c>
      <c r="B21" s="157"/>
      <c r="C21" s="157"/>
      <c r="D21" s="157"/>
      <c r="E21" s="176"/>
    </row>
    <row r="22" spans="1:5" ht="24.75">
      <c r="A22" s="159" t="s">
        <v>11</v>
      </c>
      <c r="B22" s="158" t="s">
        <v>46</v>
      </c>
      <c r="C22" s="456">
        <v>2.16</v>
      </c>
      <c r="D22" s="456">
        <f>C22*8*D8</f>
        <v>22009.536000000004</v>
      </c>
      <c r="E22" s="176"/>
    </row>
    <row r="23" spans="1:5" ht="24.75">
      <c r="A23" s="159" t="s">
        <v>12</v>
      </c>
      <c r="B23" s="158" t="s">
        <v>46</v>
      </c>
      <c r="C23" s="456"/>
      <c r="D23" s="456"/>
      <c r="E23" s="176"/>
    </row>
    <row r="24" spans="1:5" ht="24.75">
      <c r="A24" s="159" t="s">
        <v>13</v>
      </c>
      <c r="B24" s="158" t="s">
        <v>46</v>
      </c>
      <c r="C24" s="456"/>
      <c r="D24" s="456"/>
      <c r="E24" s="176"/>
    </row>
    <row r="25" spans="1:5" ht="24.75">
      <c r="A25" s="157" t="s">
        <v>51</v>
      </c>
      <c r="B25" s="158" t="s">
        <v>47</v>
      </c>
      <c r="C25" s="456"/>
      <c r="D25" s="456"/>
      <c r="E25" s="176"/>
    </row>
    <row r="26" spans="1:5">
      <c r="A26" s="157" t="s">
        <v>49</v>
      </c>
      <c r="B26" s="158"/>
      <c r="C26" s="456"/>
      <c r="D26" s="456"/>
      <c r="E26" s="176"/>
    </row>
    <row r="27" spans="1:5" ht="36.75">
      <c r="A27" s="157" t="s">
        <v>50</v>
      </c>
      <c r="B27" s="158" t="s">
        <v>54</v>
      </c>
      <c r="C27" s="456"/>
      <c r="D27" s="456"/>
      <c r="E27" s="176"/>
    </row>
    <row r="28" spans="1:5">
      <c r="A28" s="514" t="s">
        <v>55</v>
      </c>
      <c r="B28" s="515"/>
      <c r="C28" s="515"/>
      <c r="D28" s="516"/>
      <c r="E28" s="176"/>
    </row>
    <row r="29" spans="1:5" ht="24">
      <c r="A29" s="159" t="s">
        <v>14</v>
      </c>
      <c r="B29" s="193" t="s">
        <v>56</v>
      </c>
      <c r="C29" s="456">
        <v>0.2</v>
      </c>
      <c r="D29" s="456">
        <f>C29*8*D8</f>
        <v>2037.92</v>
      </c>
      <c r="E29" s="176"/>
    </row>
    <row r="30" spans="1:5" ht="24">
      <c r="A30" s="157" t="s">
        <v>15</v>
      </c>
      <c r="B30" s="193" t="s">
        <v>57</v>
      </c>
      <c r="C30" s="456"/>
      <c r="D30" s="456"/>
      <c r="E30" s="176"/>
    </row>
    <row r="31" spans="1:5">
      <c r="A31" s="514" t="s">
        <v>16</v>
      </c>
      <c r="B31" s="515"/>
      <c r="C31" s="515"/>
      <c r="D31" s="516"/>
      <c r="E31" s="176"/>
    </row>
    <row r="32" spans="1:5">
      <c r="A32" s="517" t="s">
        <v>17</v>
      </c>
      <c r="B32" s="517"/>
      <c r="C32" s="517"/>
      <c r="D32" s="517"/>
      <c r="E32" s="176"/>
    </row>
    <row r="33" spans="1:5" ht="36.75">
      <c r="A33" s="162" t="s">
        <v>58</v>
      </c>
      <c r="B33" s="158" t="s">
        <v>8</v>
      </c>
      <c r="C33" s="456">
        <v>0.61</v>
      </c>
      <c r="D33" s="456">
        <f>C33*8*D8</f>
        <v>6215.6559999999999</v>
      </c>
      <c r="E33" s="176"/>
    </row>
    <row r="34" spans="1:5">
      <c r="A34" s="163" t="s">
        <v>59</v>
      </c>
      <c r="B34" s="164" t="s">
        <v>60</v>
      </c>
      <c r="C34" s="456"/>
      <c r="D34" s="456"/>
      <c r="E34" s="176"/>
    </row>
    <row r="35" spans="1:5" ht="24.75">
      <c r="A35" s="163" t="s">
        <v>61</v>
      </c>
      <c r="B35" s="164" t="s">
        <v>60</v>
      </c>
      <c r="C35" s="456"/>
      <c r="D35" s="456"/>
      <c r="E35" s="176"/>
    </row>
    <row r="36" spans="1:5" ht="36.75">
      <c r="A36" s="165" t="s">
        <v>62</v>
      </c>
      <c r="B36" s="158" t="s">
        <v>8</v>
      </c>
      <c r="C36" s="456"/>
      <c r="D36" s="456"/>
      <c r="E36" s="176"/>
    </row>
    <row r="37" spans="1:5">
      <c r="A37" s="163" t="s">
        <v>63</v>
      </c>
      <c r="B37" s="164" t="s">
        <v>60</v>
      </c>
      <c r="C37" s="456"/>
      <c r="D37" s="456"/>
      <c r="E37" s="176"/>
    </row>
    <row r="38" spans="1:5" ht="36.75">
      <c r="A38" s="166" t="s">
        <v>20</v>
      </c>
      <c r="B38" s="158" t="s">
        <v>8</v>
      </c>
      <c r="C38" s="456"/>
      <c r="D38" s="456"/>
      <c r="E38" s="176"/>
    </row>
    <row r="39" spans="1:5">
      <c r="A39" s="517" t="s">
        <v>43</v>
      </c>
      <c r="B39" s="517"/>
      <c r="C39" s="517"/>
      <c r="D39" s="517"/>
      <c r="E39" s="176"/>
    </row>
    <row r="40" spans="1:5" ht="36.75">
      <c r="A40" s="163" t="s">
        <v>58</v>
      </c>
      <c r="B40" s="167" t="s">
        <v>18</v>
      </c>
      <c r="C40" s="518">
        <v>1</v>
      </c>
      <c r="D40" s="464">
        <f>C40*8*D8</f>
        <v>10189.6</v>
      </c>
      <c r="E40" s="176"/>
    </row>
    <row r="41" spans="1:5">
      <c r="A41" s="163" t="s">
        <v>59</v>
      </c>
      <c r="B41" s="167" t="s">
        <v>60</v>
      </c>
      <c r="C41" s="519"/>
      <c r="D41" s="521"/>
      <c r="E41" s="176"/>
    </row>
    <row r="42" spans="1:5" ht="24.75">
      <c r="A42" s="163" t="s">
        <v>87</v>
      </c>
      <c r="B42" s="167" t="s">
        <v>60</v>
      </c>
      <c r="C42" s="519"/>
      <c r="D42" s="521"/>
      <c r="E42" s="176"/>
    </row>
    <row r="43" spans="1:5" ht="36.75">
      <c r="A43" s="163" t="s">
        <v>85</v>
      </c>
      <c r="B43" s="167" t="s">
        <v>18</v>
      </c>
      <c r="C43" s="519"/>
      <c r="D43" s="521"/>
      <c r="E43" s="176"/>
    </row>
    <row r="44" spans="1:5" ht="36.75">
      <c r="A44" s="168" t="s">
        <v>86</v>
      </c>
      <c r="B44" s="167" t="s">
        <v>18</v>
      </c>
      <c r="C44" s="519"/>
      <c r="D44" s="521"/>
      <c r="E44" s="176"/>
    </row>
    <row r="45" spans="1:5">
      <c r="A45" s="163" t="s">
        <v>63</v>
      </c>
      <c r="B45" s="167" t="s">
        <v>60</v>
      </c>
      <c r="C45" s="520"/>
      <c r="D45" s="522"/>
      <c r="E45" s="176"/>
    </row>
    <row r="46" spans="1:5">
      <c r="A46" s="517" t="s">
        <v>21</v>
      </c>
      <c r="B46" s="517"/>
      <c r="C46" s="517"/>
      <c r="D46" s="517"/>
      <c r="E46" s="176"/>
    </row>
    <row r="47" spans="1:5" ht="36.75">
      <c r="A47" s="165" t="s">
        <v>22</v>
      </c>
      <c r="B47" s="158" t="s">
        <v>8</v>
      </c>
      <c r="C47" s="464">
        <v>0.69</v>
      </c>
      <c r="D47" s="464">
        <f>C47*D8*8</f>
        <v>7030.8239999999996</v>
      </c>
      <c r="E47" s="176"/>
    </row>
    <row r="48" spans="1:5" ht="36.75">
      <c r="A48" s="165" t="s">
        <v>23</v>
      </c>
      <c r="B48" s="158" t="s">
        <v>8</v>
      </c>
      <c r="C48" s="521"/>
      <c r="D48" s="521"/>
      <c r="E48" s="176"/>
    </row>
    <row r="49" spans="1:5" ht="36.75">
      <c r="A49" s="168" t="s">
        <v>64</v>
      </c>
      <c r="B49" s="158" t="s">
        <v>8</v>
      </c>
      <c r="C49" s="522"/>
      <c r="D49" s="522"/>
      <c r="E49" s="176"/>
    </row>
    <row r="50" spans="1:5">
      <c r="A50" s="517" t="s">
        <v>24</v>
      </c>
      <c r="B50" s="517"/>
      <c r="C50" s="517"/>
      <c r="D50" s="517"/>
      <c r="E50" s="176"/>
    </row>
    <row r="51" spans="1:5" ht="24.75">
      <c r="A51" s="165" t="s">
        <v>65</v>
      </c>
      <c r="B51" s="167" t="s">
        <v>57</v>
      </c>
      <c r="C51" s="456">
        <v>2.08</v>
      </c>
      <c r="D51" s="512">
        <v>21185.27</v>
      </c>
      <c r="E51" s="176"/>
    </row>
    <row r="52" spans="1:5">
      <c r="A52" s="165" t="s">
        <v>66</v>
      </c>
      <c r="B52" s="167" t="s">
        <v>67</v>
      </c>
      <c r="C52" s="456"/>
      <c r="D52" s="512"/>
      <c r="E52" s="176"/>
    </row>
    <row r="53" spans="1:5" ht="24">
      <c r="A53" s="165" t="s">
        <v>68</v>
      </c>
      <c r="B53" s="167" t="s">
        <v>67</v>
      </c>
      <c r="C53" s="456"/>
      <c r="D53" s="512"/>
      <c r="E53" s="176"/>
    </row>
    <row r="54" spans="1:5" ht="36.75">
      <c r="A54" s="165" t="s">
        <v>25</v>
      </c>
      <c r="B54" s="167" t="s">
        <v>69</v>
      </c>
      <c r="C54" s="456"/>
      <c r="D54" s="512"/>
      <c r="E54" s="176"/>
    </row>
    <row r="55" spans="1:5" ht="36.75">
      <c r="A55" s="163" t="s">
        <v>26</v>
      </c>
      <c r="B55" s="167" t="s">
        <v>69</v>
      </c>
      <c r="C55" s="456"/>
      <c r="D55" s="512"/>
      <c r="E55" s="176"/>
    </row>
    <row r="56" spans="1:5">
      <c r="A56" s="157" t="s">
        <v>70</v>
      </c>
      <c r="B56" s="157"/>
      <c r="C56" s="456"/>
      <c r="D56" s="512"/>
      <c r="E56" s="176"/>
    </row>
    <row r="57" spans="1:5" ht="36.75">
      <c r="A57" s="163" t="s">
        <v>71</v>
      </c>
      <c r="B57" s="167" t="s">
        <v>18</v>
      </c>
      <c r="C57" s="456"/>
      <c r="D57" s="512"/>
      <c r="E57" s="176"/>
    </row>
    <row r="58" spans="1:5">
      <c r="A58" s="163" t="s">
        <v>72</v>
      </c>
      <c r="B58" s="167" t="s">
        <v>19</v>
      </c>
      <c r="C58" s="456"/>
      <c r="D58" s="512"/>
      <c r="E58" s="176"/>
    </row>
    <row r="59" spans="1:5">
      <c r="A59" s="163" t="s">
        <v>73</v>
      </c>
      <c r="B59" s="164" t="s">
        <v>19</v>
      </c>
      <c r="C59" s="456"/>
      <c r="D59" s="512"/>
      <c r="E59" s="176"/>
    </row>
    <row r="60" spans="1:5">
      <c r="A60" s="163" t="s">
        <v>74</v>
      </c>
      <c r="B60" s="164" t="s">
        <v>19</v>
      </c>
      <c r="C60" s="456"/>
      <c r="D60" s="512"/>
      <c r="E60" s="176"/>
    </row>
    <row r="61" spans="1:5">
      <c r="A61" s="163" t="s">
        <v>75</v>
      </c>
      <c r="B61" s="164" t="s">
        <v>19</v>
      </c>
      <c r="C61" s="456"/>
      <c r="D61" s="512"/>
      <c r="E61" s="176"/>
    </row>
    <row r="62" spans="1:5">
      <c r="A62" s="163" t="s">
        <v>27</v>
      </c>
      <c r="B62" s="164" t="s">
        <v>19</v>
      </c>
      <c r="C62" s="456"/>
      <c r="D62" s="512"/>
      <c r="E62" s="176"/>
    </row>
    <row r="63" spans="1:5" ht="36.75">
      <c r="A63" s="168" t="s">
        <v>28</v>
      </c>
      <c r="B63" s="167" t="s">
        <v>18</v>
      </c>
      <c r="C63" s="456"/>
      <c r="D63" s="512"/>
      <c r="E63" s="176"/>
    </row>
    <row r="64" spans="1:5">
      <c r="A64" s="517" t="s">
        <v>29</v>
      </c>
      <c r="B64" s="517"/>
      <c r="C64" s="517"/>
      <c r="D64" s="517"/>
      <c r="E64" s="176"/>
    </row>
    <row r="65" spans="1:5" ht="24.75">
      <c r="A65" s="163" t="s">
        <v>30</v>
      </c>
      <c r="B65" s="167" t="s">
        <v>76</v>
      </c>
      <c r="C65" s="458">
        <v>1.25</v>
      </c>
      <c r="D65" s="456">
        <f>C65*8*D8</f>
        <v>12737</v>
      </c>
      <c r="E65" s="176"/>
    </row>
    <row r="66" spans="1:5" ht="24.75">
      <c r="A66" s="163" t="s">
        <v>77</v>
      </c>
      <c r="B66" s="167" t="s">
        <v>76</v>
      </c>
      <c r="C66" s="458"/>
      <c r="D66" s="456"/>
      <c r="E66" s="176"/>
    </row>
    <row r="67" spans="1:5" ht="24.75">
      <c r="A67" s="163" t="s">
        <v>31</v>
      </c>
      <c r="B67" s="167" t="s">
        <v>67</v>
      </c>
      <c r="C67" s="458"/>
      <c r="D67" s="456"/>
      <c r="E67" s="176"/>
    </row>
    <row r="68" spans="1:5" ht="24.75">
      <c r="A68" s="163" t="s">
        <v>78</v>
      </c>
      <c r="B68" s="167" t="s">
        <v>76</v>
      </c>
      <c r="C68" s="458"/>
      <c r="D68" s="456"/>
      <c r="E68" s="176"/>
    </row>
    <row r="69" spans="1:5" ht="36.75">
      <c r="A69" s="168" t="s">
        <v>32</v>
      </c>
      <c r="B69" s="167" t="s">
        <v>18</v>
      </c>
      <c r="C69" s="458"/>
      <c r="D69" s="456"/>
      <c r="E69" s="176"/>
    </row>
    <row r="70" spans="1:5">
      <c r="A70" s="168" t="s">
        <v>33</v>
      </c>
      <c r="B70" s="164" t="s">
        <v>67</v>
      </c>
      <c r="C70" s="458"/>
      <c r="D70" s="456"/>
      <c r="E70" s="176"/>
    </row>
    <row r="71" spans="1:5">
      <c r="A71" s="514" t="s">
        <v>34</v>
      </c>
      <c r="B71" s="515"/>
      <c r="C71" s="515"/>
      <c r="D71" s="516"/>
      <c r="E71" s="176"/>
    </row>
    <row r="72" spans="1:5" ht="48">
      <c r="A72" s="170" t="s">
        <v>80</v>
      </c>
      <c r="B72" s="190" t="s">
        <v>79</v>
      </c>
      <c r="C72" s="190">
        <v>2.41</v>
      </c>
      <c r="D72" s="190">
        <f>C72*8*D8</f>
        <v>24556.936000000002</v>
      </c>
      <c r="E72" s="176"/>
    </row>
    <row r="73" spans="1:5">
      <c r="A73" s="193" t="s">
        <v>35</v>
      </c>
      <c r="B73" s="187"/>
      <c r="C73" s="464">
        <v>2.14</v>
      </c>
      <c r="D73" s="530">
        <v>21804.42</v>
      </c>
      <c r="E73" s="532"/>
    </row>
    <row r="74" spans="1:5">
      <c r="A74" s="157" t="s">
        <v>83</v>
      </c>
      <c r="B74" s="187" t="s">
        <v>84</v>
      </c>
      <c r="C74" s="521"/>
      <c r="D74" s="531"/>
      <c r="E74" s="532"/>
    </row>
    <row r="75" spans="1:5">
      <c r="A75" s="157" t="s">
        <v>82</v>
      </c>
      <c r="B75" s="187" t="s">
        <v>84</v>
      </c>
      <c r="C75" s="521"/>
      <c r="D75" s="531"/>
      <c r="E75" s="532"/>
    </row>
    <row r="76" spans="1:5">
      <c r="A76" s="157" t="s">
        <v>81</v>
      </c>
      <c r="B76" s="187" t="s">
        <v>84</v>
      </c>
      <c r="C76" s="155"/>
      <c r="D76" s="175"/>
      <c r="E76" s="176"/>
    </row>
    <row r="77" spans="1:5" ht="60">
      <c r="A77" s="157" t="s">
        <v>170</v>
      </c>
      <c r="B77" s="167" t="s">
        <v>18</v>
      </c>
      <c r="C77" s="192">
        <v>4.3499999999999996</v>
      </c>
      <c r="D77" s="186">
        <v>50007.41</v>
      </c>
      <c r="E77" s="176"/>
    </row>
    <row r="78" spans="1:5">
      <c r="A78" s="157" t="s">
        <v>36</v>
      </c>
      <c r="B78" s="164"/>
      <c r="C78" s="121">
        <f>SUM(C77,C73,C72,C65,C51,C47,C40,C33,C29,C22,C19,C18,C17,C16,C14,C13)</f>
        <v>21.62</v>
      </c>
      <c r="D78" s="121">
        <f>SUM(D77,D73,D72,D65,D51,D47,D40,D33,D29,D22,D19,D18,D17,D16,D14,D13)</f>
        <v>225971.38</v>
      </c>
      <c r="E78" s="52"/>
    </row>
  </sheetData>
  <mergeCells count="30">
    <mergeCell ref="E73:E75"/>
    <mergeCell ref="A1:F1"/>
    <mergeCell ref="A2:E2"/>
    <mergeCell ref="A3:D3"/>
    <mergeCell ref="A64:D64"/>
    <mergeCell ref="C65:C70"/>
    <mergeCell ref="D65:D70"/>
    <mergeCell ref="A71:D71"/>
    <mergeCell ref="C73:C75"/>
    <mergeCell ref="D73:D75"/>
    <mergeCell ref="A46:D46"/>
    <mergeCell ref="C47:C49"/>
    <mergeCell ref="D47:D49"/>
    <mergeCell ref="A50:D50"/>
    <mergeCell ref="C51:C63"/>
    <mergeCell ref="D51:D63"/>
    <mergeCell ref="C40:C45"/>
    <mergeCell ref="D40:D45"/>
    <mergeCell ref="A12:D12"/>
    <mergeCell ref="A20:D20"/>
    <mergeCell ref="C22:C27"/>
    <mergeCell ref="D22:D27"/>
    <mergeCell ref="A28:D28"/>
    <mergeCell ref="C29:C30"/>
    <mergeCell ref="D29:D30"/>
    <mergeCell ref="A31:D31"/>
    <mergeCell ref="A32:D32"/>
    <mergeCell ref="C33:C38"/>
    <mergeCell ref="D33:D38"/>
    <mergeCell ref="A39:D3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F78"/>
  <sheetViews>
    <sheetView workbookViewId="0">
      <selection activeCell="E90" sqref="E90"/>
    </sheetView>
  </sheetViews>
  <sheetFormatPr defaultRowHeight="15"/>
  <cols>
    <col min="1" max="1" width="59.7109375" customWidth="1"/>
  </cols>
  <sheetData>
    <row r="1" spans="1:6">
      <c r="A1" s="507" t="s">
        <v>123</v>
      </c>
      <c r="B1" s="507"/>
      <c r="C1" s="507"/>
      <c r="D1" s="507"/>
      <c r="E1" s="507"/>
      <c r="F1" s="507"/>
    </row>
    <row r="2" spans="1:6">
      <c r="A2" s="533" t="s">
        <v>226</v>
      </c>
      <c r="B2" s="534"/>
      <c r="C2" s="534"/>
      <c r="D2" s="534"/>
      <c r="E2" s="534"/>
      <c r="F2" s="3"/>
    </row>
    <row r="3" spans="1:6">
      <c r="A3" s="533" t="s">
        <v>128</v>
      </c>
      <c r="B3" s="534"/>
      <c r="C3" s="534"/>
      <c r="D3" s="534"/>
      <c r="E3" s="176"/>
      <c r="F3" s="3"/>
    </row>
    <row r="4" spans="1:6">
      <c r="A4" s="52"/>
      <c r="B4" s="176"/>
      <c r="C4" s="200" t="s">
        <v>37</v>
      </c>
      <c r="D4" s="176">
        <v>1983</v>
      </c>
      <c r="E4" s="176"/>
      <c r="F4">
        <v>8</v>
      </c>
    </row>
    <row r="5" spans="1:6">
      <c r="A5" s="52"/>
      <c r="B5" s="176"/>
      <c r="C5" s="200" t="s">
        <v>38</v>
      </c>
      <c r="D5" s="176">
        <v>3</v>
      </c>
      <c r="E5" s="176"/>
    </row>
    <row r="6" spans="1:6">
      <c r="A6" s="52"/>
      <c r="B6" s="176"/>
      <c r="C6" s="200" t="s">
        <v>39</v>
      </c>
      <c r="D6" s="176">
        <v>3</v>
      </c>
      <c r="E6" s="176"/>
    </row>
    <row r="7" spans="1:6">
      <c r="A7" s="176"/>
      <c r="B7" s="176"/>
      <c r="C7" s="200" t="s">
        <v>40</v>
      </c>
      <c r="D7" s="176">
        <v>27</v>
      </c>
      <c r="E7" s="176"/>
    </row>
    <row r="8" spans="1:6">
      <c r="A8" s="176"/>
      <c r="B8" s="176"/>
      <c r="C8" s="200" t="s">
        <v>44</v>
      </c>
      <c r="D8" s="176">
        <v>1231.8</v>
      </c>
      <c r="E8" s="176"/>
    </row>
    <row r="9" spans="1:6">
      <c r="A9" s="176"/>
      <c r="B9" s="176"/>
      <c r="C9" s="200" t="s">
        <v>41</v>
      </c>
      <c r="D9" s="176">
        <v>136</v>
      </c>
      <c r="E9" s="176"/>
    </row>
    <row r="10" spans="1:6">
      <c r="A10" s="176"/>
      <c r="B10" s="176"/>
      <c r="C10" s="200" t="s">
        <v>45</v>
      </c>
      <c r="D10" s="176">
        <v>449.9</v>
      </c>
      <c r="E10" s="176"/>
    </row>
    <row r="11" spans="1:6" ht="48.75">
      <c r="A11" s="158" t="s">
        <v>1</v>
      </c>
      <c r="B11" s="158" t="s">
        <v>2</v>
      </c>
      <c r="C11" s="158" t="s">
        <v>3</v>
      </c>
      <c r="D11" s="158" t="s">
        <v>4</v>
      </c>
      <c r="E11" s="176"/>
    </row>
    <row r="12" spans="1:6">
      <c r="A12" s="535" t="s">
        <v>5</v>
      </c>
      <c r="B12" s="536"/>
      <c r="C12" s="536"/>
      <c r="D12" s="537"/>
      <c r="E12" s="176"/>
    </row>
    <row r="13" spans="1:6" ht="144">
      <c r="A13" s="157" t="s">
        <v>6</v>
      </c>
      <c r="B13" s="194" t="s">
        <v>7</v>
      </c>
      <c r="C13" s="194">
        <v>0.14000000000000001</v>
      </c>
      <c r="D13" s="195">
        <f>C13*D8*8</f>
        <v>1379.616</v>
      </c>
      <c r="E13" s="176"/>
    </row>
    <row r="14" spans="1:6" ht="120">
      <c r="A14" s="157" t="s">
        <v>52</v>
      </c>
      <c r="B14" s="194" t="s">
        <v>8</v>
      </c>
      <c r="C14" s="201">
        <v>1.18</v>
      </c>
      <c r="D14" s="195">
        <f>C14*D8*8</f>
        <v>11628.191999999999</v>
      </c>
      <c r="E14" s="176"/>
    </row>
    <row r="15" spans="1:6">
      <c r="A15" s="157" t="s">
        <v>9</v>
      </c>
      <c r="B15" s="158"/>
      <c r="C15" s="99"/>
      <c r="D15" s="202"/>
      <c r="E15" s="176"/>
    </row>
    <row r="16" spans="1:6">
      <c r="A16" s="157" t="s">
        <v>231</v>
      </c>
      <c r="B16" s="158" t="s">
        <v>143</v>
      </c>
      <c r="C16" s="99">
        <v>0.26</v>
      </c>
      <c r="D16" s="202">
        <f>C16*8*D8</f>
        <v>2562.1439999999998</v>
      </c>
      <c r="E16" s="176"/>
    </row>
    <row r="17" spans="1:5">
      <c r="A17" s="157" t="s">
        <v>227</v>
      </c>
      <c r="B17" s="158" t="s">
        <v>60</v>
      </c>
      <c r="C17" s="99">
        <v>0.42</v>
      </c>
      <c r="D17" s="202">
        <f>C17*8*D8</f>
        <v>4138.848</v>
      </c>
      <c r="E17" s="176"/>
    </row>
    <row r="18" spans="1:5">
      <c r="A18" s="157" t="s">
        <v>228</v>
      </c>
      <c r="B18" s="158" t="s">
        <v>143</v>
      </c>
      <c r="C18" s="99">
        <v>0.33</v>
      </c>
      <c r="D18" s="202">
        <f>C18*8*D8</f>
        <v>3251.9520000000002</v>
      </c>
      <c r="E18" s="176"/>
    </row>
    <row r="19" spans="1:5">
      <c r="A19" s="157" t="s">
        <v>229</v>
      </c>
      <c r="B19" s="158" t="s">
        <v>67</v>
      </c>
      <c r="C19" s="99">
        <v>0.18</v>
      </c>
      <c r="D19" s="202">
        <f>C19*8*D8</f>
        <v>1773.7919999999999</v>
      </c>
      <c r="E19" s="176"/>
    </row>
    <row r="20" spans="1:5">
      <c r="A20" s="514" t="s">
        <v>10</v>
      </c>
      <c r="B20" s="515"/>
      <c r="C20" s="515"/>
      <c r="D20" s="516"/>
      <c r="E20" s="176"/>
    </row>
    <row r="21" spans="1:5">
      <c r="A21" s="157" t="s">
        <v>48</v>
      </c>
      <c r="B21" s="157"/>
      <c r="C21" s="157"/>
      <c r="D21" s="157"/>
      <c r="E21" s="176"/>
    </row>
    <row r="22" spans="1:5" ht="24.75">
      <c r="A22" s="159" t="s">
        <v>11</v>
      </c>
      <c r="B22" s="158" t="s">
        <v>46</v>
      </c>
      <c r="C22" s="456">
        <v>2.16</v>
      </c>
      <c r="D22" s="456">
        <f>C22*8*D8</f>
        <v>21285.504000000001</v>
      </c>
      <c r="E22" s="176"/>
    </row>
    <row r="23" spans="1:5" ht="24.75">
      <c r="A23" s="159" t="s">
        <v>12</v>
      </c>
      <c r="B23" s="158" t="s">
        <v>46</v>
      </c>
      <c r="C23" s="456"/>
      <c r="D23" s="456"/>
      <c r="E23" s="176"/>
    </row>
    <row r="24" spans="1:5" ht="24.75">
      <c r="A24" s="159" t="s">
        <v>13</v>
      </c>
      <c r="B24" s="158" t="s">
        <v>46</v>
      </c>
      <c r="C24" s="456"/>
      <c r="D24" s="456"/>
      <c r="E24" s="176"/>
    </row>
    <row r="25" spans="1:5" ht="24.75">
      <c r="A25" s="157" t="s">
        <v>51</v>
      </c>
      <c r="B25" s="158" t="s">
        <v>47</v>
      </c>
      <c r="C25" s="456"/>
      <c r="D25" s="456"/>
      <c r="E25" s="176"/>
    </row>
    <row r="26" spans="1:5">
      <c r="A26" s="157" t="s">
        <v>49</v>
      </c>
      <c r="B26" s="158"/>
      <c r="C26" s="456"/>
      <c r="D26" s="456"/>
      <c r="E26" s="176"/>
    </row>
    <row r="27" spans="1:5" ht="36.75">
      <c r="A27" s="157" t="s">
        <v>50</v>
      </c>
      <c r="B27" s="158" t="s">
        <v>54</v>
      </c>
      <c r="C27" s="456"/>
      <c r="D27" s="456"/>
      <c r="E27" s="176"/>
    </row>
    <row r="28" spans="1:5">
      <c r="A28" s="514" t="s">
        <v>55</v>
      </c>
      <c r="B28" s="515"/>
      <c r="C28" s="515"/>
      <c r="D28" s="516"/>
      <c r="E28" s="176"/>
    </row>
    <row r="29" spans="1:5" ht="24">
      <c r="A29" s="159" t="s">
        <v>14</v>
      </c>
      <c r="B29" s="193" t="s">
        <v>56</v>
      </c>
      <c r="C29" s="456">
        <v>0.2</v>
      </c>
      <c r="D29" s="456">
        <f>C29*8*D8</f>
        <v>1970.88</v>
      </c>
      <c r="E29" s="176"/>
    </row>
    <row r="30" spans="1:5" ht="24">
      <c r="A30" s="157" t="s">
        <v>15</v>
      </c>
      <c r="B30" s="193" t="s">
        <v>57</v>
      </c>
      <c r="C30" s="456"/>
      <c r="D30" s="456"/>
      <c r="E30" s="176"/>
    </row>
    <row r="31" spans="1:5">
      <c r="A31" s="514" t="s">
        <v>16</v>
      </c>
      <c r="B31" s="515"/>
      <c r="C31" s="515"/>
      <c r="D31" s="516"/>
      <c r="E31" s="176"/>
    </row>
    <row r="32" spans="1:5">
      <c r="A32" s="517" t="s">
        <v>17</v>
      </c>
      <c r="B32" s="517"/>
      <c r="C32" s="517"/>
      <c r="D32" s="517"/>
      <c r="E32" s="176"/>
    </row>
    <row r="33" spans="1:5" ht="36.75">
      <c r="A33" s="162" t="s">
        <v>58</v>
      </c>
      <c r="B33" s="158" t="s">
        <v>8</v>
      </c>
      <c r="C33" s="456">
        <v>0.61</v>
      </c>
      <c r="D33" s="456">
        <f>C33*8*D8</f>
        <v>6011.1839999999993</v>
      </c>
      <c r="E33" s="176"/>
    </row>
    <row r="34" spans="1:5">
      <c r="A34" s="163" t="s">
        <v>59</v>
      </c>
      <c r="B34" s="164" t="s">
        <v>60</v>
      </c>
      <c r="C34" s="456"/>
      <c r="D34" s="456"/>
      <c r="E34" s="176"/>
    </row>
    <row r="35" spans="1:5">
      <c r="A35" s="163" t="s">
        <v>61</v>
      </c>
      <c r="B35" s="164" t="s">
        <v>60</v>
      </c>
      <c r="C35" s="456"/>
      <c r="D35" s="456"/>
      <c r="E35" s="176"/>
    </row>
    <row r="36" spans="1:5" ht="36.75">
      <c r="A36" s="165" t="s">
        <v>62</v>
      </c>
      <c r="B36" s="158" t="s">
        <v>8</v>
      </c>
      <c r="C36" s="456"/>
      <c r="D36" s="456"/>
      <c r="E36" s="176"/>
    </row>
    <row r="37" spans="1:5">
      <c r="A37" s="163" t="s">
        <v>63</v>
      </c>
      <c r="B37" s="164" t="s">
        <v>60</v>
      </c>
      <c r="C37" s="456"/>
      <c r="D37" s="456"/>
      <c r="E37" s="176"/>
    </row>
    <row r="38" spans="1:5" ht="36.75">
      <c r="A38" s="166" t="s">
        <v>20</v>
      </c>
      <c r="B38" s="158" t="s">
        <v>8</v>
      </c>
      <c r="C38" s="456"/>
      <c r="D38" s="456"/>
      <c r="E38" s="176"/>
    </row>
    <row r="39" spans="1:5">
      <c r="A39" s="517" t="s">
        <v>43</v>
      </c>
      <c r="B39" s="517"/>
      <c r="C39" s="517"/>
      <c r="D39" s="517"/>
      <c r="E39" s="176"/>
    </row>
    <row r="40" spans="1:5" ht="36.75">
      <c r="A40" s="163" t="s">
        <v>58</v>
      </c>
      <c r="B40" s="167" t="s">
        <v>18</v>
      </c>
      <c r="C40" s="518">
        <v>1</v>
      </c>
      <c r="D40" s="464">
        <f>C40*8*D8</f>
        <v>9854.4</v>
      </c>
      <c r="E40" s="176"/>
    </row>
    <row r="41" spans="1:5">
      <c r="A41" s="163" t="s">
        <v>59</v>
      </c>
      <c r="B41" s="167" t="s">
        <v>60</v>
      </c>
      <c r="C41" s="519"/>
      <c r="D41" s="521"/>
      <c r="E41" s="176"/>
    </row>
    <row r="42" spans="1:5">
      <c r="A42" s="163" t="s">
        <v>87</v>
      </c>
      <c r="B42" s="167" t="s">
        <v>60</v>
      </c>
      <c r="C42" s="519"/>
      <c r="D42" s="521"/>
      <c r="E42" s="176"/>
    </row>
    <row r="43" spans="1:5" ht="36.75">
      <c r="A43" s="163" t="s">
        <v>85</v>
      </c>
      <c r="B43" s="167" t="s">
        <v>18</v>
      </c>
      <c r="C43" s="519"/>
      <c r="D43" s="521"/>
      <c r="E43" s="176"/>
    </row>
    <row r="44" spans="1:5" ht="36.75">
      <c r="A44" s="168" t="s">
        <v>86</v>
      </c>
      <c r="B44" s="167" t="s">
        <v>18</v>
      </c>
      <c r="C44" s="519"/>
      <c r="D44" s="521"/>
      <c r="E44" s="176"/>
    </row>
    <row r="45" spans="1:5">
      <c r="A45" s="163" t="s">
        <v>63</v>
      </c>
      <c r="B45" s="167" t="s">
        <v>60</v>
      </c>
      <c r="C45" s="520"/>
      <c r="D45" s="522"/>
      <c r="E45" s="176"/>
    </row>
    <row r="46" spans="1:5">
      <c r="A46" s="517" t="s">
        <v>21</v>
      </c>
      <c r="B46" s="517"/>
      <c r="C46" s="517"/>
      <c r="D46" s="517"/>
      <c r="E46" s="176"/>
    </row>
    <row r="47" spans="1:5" ht="36.75">
      <c r="A47" s="165" t="s">
        <v>22</v>
      </c>
      <c r="B47" s="158" t="s">
        <v>8</v>
      </c>
      <c r="C47" s="464">
        <v>0.69</v>
      </c>
      <c r="D47" s="464">
        <f>C47*D8*8</f>
        <v>6799.5359999999991</v>
      </c>
      <c r="E47" s="176"/>
    </row>
    <row r="48" spans="1:5" ht="36.75">
      <c r="A48" s="165" t="s">
        <v>23</v>
      </c>
      <c r="B48" s="158" t="s">
        <v>8</v>
      </c>
      <c r="C48" s="521"/>
      <c r="D48" s="521"/>
      <c r="E48" s="176"/>
    </row>
    <row r="49" spans="1:5" ht="36.75">
      <c r="A49" s="168" t="s">
        <v>64</v>
      </c>
      <c r="B49" s="158" t="s">
        <v>8</v>
      </c>
      <c r="C49" s="522"/>
      <c r="D49" s="522"/>
      <c r="E49" s="176"/>
    </row>
    <row r="50" spans="1:5">
      <c r="A50" s="517" t="s">
        <v>24</v>
      </c>
      <c r="B50" s="517"/>
      <c r="C50" s="517"/>
      <c r="D50" s="517"/>
      <c r="E50" s="176"/>
    </row>
    <row r="51" spans="1:5" ht="24.75">
      <c r="A51" s="165" t="s">
        <v>65</v>
      </c>
      <c r="B51" s="167" t="s">
        <v>57</v>
      </c>
      <c r="C51" s="456">
        <v>3.8</v>
      </c>
      <c r="D51" s="512">
        <v>37446.85</v>
      </c>
      <c r="E51" s="176"/>
    </row>
    <row r="52" spans="1:5">
      <c r="A52" s="165" t="s">
        <v>66</v>
      </c>
      <c r="B52" s="167" t="s">
        <v>67</v>
      </c>
      <c r="C52" s="456"/>
      <c r="D52" s="512"/>
      <c r="E52" s="176"/>
    </row>
    <row r="53" spans="1:5">
      <c r="A53" s="165" t="s">
        <v>68</v>
      </c>
      <c r="B53" s="167" t="s">
        <v>67</v>
      </c>
      <c r="C53" s="456"/>
      <c r="D53" s="512"/>
      <c r="E53" s="176"/>
    </row>
    <row r="54" spans="1:5" ht="36.75">
      <c r="A54" s="165" t="s">
        <v>25</v>
      </c>
      <c r="B54" s="167" t="s">
        <v>69</v>
      </c>
      <c r="C54" s="456"/>
      <c r="D54" s="512"/>
      <c r="E54" s="176"/>
    </row>
    <row r="55" spans="1:5" ht="36.75">
      <c r="A55" s="163" t="s">
        <v>26</v>
      </c>
      <c r="B55" s="167" t="s">
        <v>69</v>
      </c>
      <c r="C55" s="456"/>
      <c r="D55" s="512"/>
      <c r="E55" s="176"/>
    </row>
    <row r="56" spans="1:5">
      <c r="A56" s="157" t="s">
        <v>70</v>
      </c>
      <c r="B56" s="157"/>
      <c r="C56" s="456"/>
      <c r="D56" s="512"/>
      <c r="E56" s="176"/>
    </row>
    <row r="57" spans="1:5" ht="36.75">
      <c r="A57" s="163" t="s">
        <v>71</v>
      </c>
      <c r="B57" s="167" t="s">
        <v>18</v>
      </c>
      <c r="C57" s="456"/>
      <c r="D57" s="512"/>
      <c r="E57" s="176"/>
    </row>
    <row r="58" spans="1:5">
      <c r="A58" s="163" t="s">
        <v>72</v>
      </c>
      <c r="B58" s="167" t="s">
        <v>19</v>
      </c>
      <c r="C58" s="456"/>
      <c r="D58" s="512"/>
      <c r="E58" s="176"/>
    </row>
    <row r="59" spans="1:5">
      <c r="A59" s="163" t="s">
        <v>73</v>
      </c>
      <c r="B59" s="164" t="s">
        <v>19</v>
      </c>
      <c r="C59" s="456"/>
      <c r="D59" s="512"/>
      <c r="E59" s="176"/>
    </row>
    <row r="60" spans="1:5">
      <c r="A60" s="163" t="s">
        <v>74</v>
      </c>
      <c r="B60" s="164" t="s">
        <v>19</v>
      </c>
      <c r="C60" s="456"/>
      <c r="D60" s="512"/>
      <c r="E60" s="176"/>
    </row>
    <row r="61" spans="1:5">
      <c r="A61" s="163" t="s">
        <v>75</v>
      </c>
      <c r="B61" s="164" t="s">
        <v>19</v>
      </c>
      <c r="C61" s="456"/>
      <c r="D61" s="512"/>
      <c r="E61" s="176"/>
    </row>
    <row r="62" spans="1:5">
      <c r="A62" s="163" t="s">
        <v>27</v>
      </c>
      <c r="B62" s="164" t="s">
        <v>19</v>
      </c>
      <c r="C62" s="456"/>
      <c r="D62" s="512"/>
      <c r="E62" s="176"/>
    </row>
    <row r="63" spans="1:5" ht="36.75">
      <c r="A63" s="168" t="s">
        <v>28</v>
      </c>
      <c r="B63" s="167" t="s">
        <v>18</v>
      </c>
      <c r="C63" s="456"/>
      <c r="D63" s="512"/>
      <c r="E63" s="176"/>
    </row>
    <row r="64" spans="1:5">
      <c r="A64" s="517" t="s">
        <v>29</v>
      </c>
      <c r="B64" s="517"/>
      <c r="C64" s="517"/>
      <c r="D64" s="517"/>
      <c r="E64" s="176"/>
    </row>
    <row r="65" spans="1:5" ht="24.75">
      <c r="A65" s="163" t="s">
        <v>30</v>
      </c>
      <c r="B65" s="167" t="s">
        <v>76</v>
      </c>
      <c r="C65" s="458">
        <v>1.75</v>
      </c>
      <c r="D65" s="456">
        <f>C65*8*D8</f>
        <v>17245.2</v>
      </c>
      <c r="E65" s="176"/>
    </row>
    <row r="66" spans="1:5" ht="24.75">
      <c r="A66" s="163" t="s">
        <v>77</v>
      </c>
      <c r="B66" s="167" t="s">
        <v>76</v>
      </c>
      <c r="C66" s="458"/>
      <c r="D66" s="456"/>
      <c r="E66" s="176"/>
    </row>
    <row r="67" spans="1:5" ht="24.75">
      <c r="A67" s="163" t="s">
        <v>31</v>
      </c>
      <c r="B67" s="167" t="s">
        <v>67</v>
      </c>
      <c r="C67" s="458"/>
      <c r="D67" s="456"/>
      <c r="E67" s="176"/>
    </row>
    <row r="68" spans="1:5" ht="24.75">
      <c r="A68" s="163" t="s">
        <v>78</v>
      </c>
      <c r="B68" s="167" t="s">
        <v>76</v>
      </c>
      <c r="C68" s="458"/>
      <c r="D68" s="456"/>
      <c r="E68" s="176"/>
    </row>
    <row r="69" spans="1:5" ht="36.75">
      <c r="A69" s="168" t="s">
        <v>32</v>
      </c>
      <c r="B69" s="167" t="s">
        <v>18</v>
      </c>
      <c r="C69" s="458"/>
      <c r="D69" s="456"/>
      <c r="E69" s="176"/>
    </row>
    <row r="70" spans="1:5">
      <c r="A70" s="168" t="s">
        <v>33</v>
      </c>
      <c r="B70" s="164" t="s">
        <v>67</v>
      </c>
      <c r="C70" s="458"/>
      <c r="D70" s="456"/>
      <c r="E70" s="176"/>
    </row>
    <row r="71" spans="1:5">
      <c r="A71" s="514" t="s">
        <v>34</v>
      </c>
      <c r="B71" s="515"/>
      <c r="C71" s="515"/>
      <c r="D71" s="516"/>
      <c r="E71" s="176"/>
    </row>
    <row r="72" spans="1:5" ht="48">
      <c r="A72" s="170" t="s">
        <v>80</v>
      </c>
      <c r="B72" s="190" t="s">
        <v>79</v>
      </c>
      <c r="C72" s="190">
        <v>2.41</v>
      </c>
      <c r="D72" s="190">
        <f>C72*8*D8</f>
        <v>23749.103999999999</v>
      </c>
      <c r="E72" s="176"/>
    </row>
    <row r="73" spans="1:5">
      <c r="A73" s="193" t="s">
        <v>35</v>
      </c>
      <c r="B73" s="187"/>
      <c r="C73" s="464">
        <v>2.14</v>
      </c>
      <c r="D73" s="530">
        <v>21088.400000000001</v>
      </c>
      <c r="E73" s="532"/>
    </row>
    <row r="74" spans="1:5">
      <c r="A74" s="157" t="s">
        <v>83</v>
      </c>
      <c r="B74" s="187" t="s">
        <v>84</v>
      </c>
      <c r="C74" s="521"/>
      <c r="D74" s="531"/>
      <c r="E74" s="532"/>
    </row>
    <row r="75" spans="1:5">
      <c r="A75" s="157" t="s">
        <v>82</v>
      </c>
      <c r="B75" s="187" t="s">
        <v>84</v>
      </c>
      <c r="C75" s="521"/>
      <c r="D75" s="531"/>
      <c r="E75" s="532"/>
    </row>
    <row r="76" spans="1:5">
      <c r="A76" s="157" t="s">
        <v>81</v>
      </c>
      <c r="B76" s="187" t="s">
        <v>84</v>
      </c>
      <c r="C76" s="155"/>
      <c r="D76" s="175"/>
      <c r="E76" s="176"/>
    </row>
    <row r="77" spans="1:5" ht="48">
      <c r="A77" s="157" t="s">
        <v>170</v>
      </c>
      <c r="B77" s="167" t="s">
        <v>18</v>
      </c>
      <c r="C77" s="192">
        <v>4.3499999999999996</v>
      </c>
      <c r="D77" s="186">
        <v>49571.040000000001</v>
      </c>
      <c r="E77" s="176"/>
    </row>
    <row r="78" spans="1:5">
      <c r="A78" s="157" t="s">
        <v>36</v>
      </c>
      <c r="B78" s="164"/>
      <c r="C78" s="121">
        <f>SUM(C77,C73,C72,C65,C51,C47,C40,C33,C29,C22,C16:C19,C14,C13)</f>
        <v>21.62</v>
      </c>
      <c r="D78" s="121">
        <f>SUM(D77,D73,D72,D65,D51,D47,D40,D33,D29,D22,D16:D19,D14,D13)</f>
        <v>219756.64199999999</v>
      </c>
      <c r="E78" s="52"/>
    </row>
  </sheetData>
  <mergeCells count="30">
    <mergeCell ref="A71:D71"/>
    <mergeCell ref="C73:C75"/>
    <mergeCell ref="D73:D75"/>
    <mergeCell ref="E73:E75"/>
    <mergeCell ref="A50:D50"/>
    <mergeCell ref="C51:C63"/>
    <mergeCell ref="D51:D63"/>
    <mergeCell ref="A64:D64"/>
    <mergeCell ref="C65:C70"/>
    <mergeCell ref="D65:D70"/>
    <mergeCell ref="A39:D39"/>
    <mergeCell ref="C40:C45"/>
    <mergeCell ref="D40:D45"/>
    <mergeCell ref="A46:D46"/>
    <mergeCell ref="C47:C49"/>
    <mergeCell ref="D47:D49"/>
    <mergeCell ref="C33:C38"/>
    <mergeCell ref="D33:D38"/>
    <mergeCell ref="A1:F1"/>
    <mergeCell ref="A2:E2"/>
    <mergeCell ref="A3:D3"/>
    <mergeCell ref="A12:D12"/>
    <mergeCell ref="A20:D20"/>
    <mergeCell ref="C22:C27"/>
    <mergeCell ref="D22:D27"/>
    <mergeCell ref="A28:D28"/>
    <mergeCell ref="C29:C30"/>
    <mergeCell ref="D29:D30"/>
    <mergeCell ref="A31:D31"/>
    <mergeCell ref="A32:D3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F78"/>
  <sheetViews>
    <sheetView workbookViewId="0">
      <selection activeCell="D16" sqref="D16"/>
    </sheetView>
  </sheetViews>
  <sheetFormatPr defaultRowHeight="15"/>
  <cols>
    <col min="1" max="1" width="46" customWidth="1"/>
  </cols>
  <sheetData>
    <row r="1" spans="1:6">
      <c r="A1" s="507" t="s">
        <v>123</v>
      </c>
      <c r="B1" s="507"/>
      <c r="C1" s="507"/>
      <c r="D1" s="507"/>
      <c r="E1" s="507"/>
      <c r="F1" s="507"/>
    </row>
    <row r="2" spans="1:6">
      <c r="A2" s="533" t="s">
        <v>230</v>
      </c>
      <c r="B2" s="534"/>
      <c r="C2" s="534"/>
      <c r="D2" s="534"/>
      <c r="E2" s="534"/>
      <c r="F2" s="3"/>
    </row>
    <row r="3" spans="1:6">
      <c r="A3" s="533" t="s">
        <v>128</v>
      </c>
      <c r="B3" s="534"/>
      <c r="C3" s="534"/>
      <c r="D3" s="534"/>
      <c r="E3" s="176"/>
      <c r="F3" s="3"/>
    </row>
    <row r="4" spans="1:6">
      <c r="A4" s="52"/>
      <c r="B4" s="176"/>
      <c r="C4" s="200" t="s">
        <v>37</v>
      </c>
      <c r="D4" s="176">
        <v>1986</v>
      </c>
      <c r="E4" s="176"/>
      <c r="F4">
        <v>8</v>
      </c>
    </row>
    <row r="5" spans="1:6">
      <c r="A5" s="52"/>
      <c r="B5" s="176"/>
      <c r="C5" s="200" t="s">
        <v>38</v>
      </c>
      <c r="D5" s="176">
        <v>3</v>
      </c>
      <c r="E5" s="176"/>
    </row>
    <row r="6" spans="1:6">
      <c r="A6" s="52"/>
      <c r="B6" s="176"/>
      <c r="C6" s="200" t="s">
        <v>39</v>
      </c>
      <c r="D6" s="176">
        <v>3</v>
      </c>
      <c r="E6" s="176"/>
    </row>
    <row r="7" spans="1:6">
      <c r="A7" s="176"/>
      <c r="B7" s="176"/>
      <c r="C7" s="200" t="s">
        <v>40</v>
      </c>
      <c r="D7" s="176">
        <v>27</v>
      </c>
      <c r="E7" s="176"/>
    </row>
    <row r="8" spans="1:6">
      <c r="A8" s="176"/>
      <c r="B8" s="176"/>
      <c r="C8" s="200" t="s">
        <v>44</v>
      </c>
      <c r="D8" s="176">
        <v>1289.3</v>
      </c>
      <c r="E8" s="176"/>
    </row>
    <row r="9" spans="1:6">
      <c r="A9" s="176"/>
      <c r="B9" s="176"/>
      <c r="C9" s="200" t="s">
        <v>41</v>
      </c>
      <c r="D9" s="176">
        <v>141.30000000000001</v>
      </c>
      <c r="E9" s="176"/>
    </row>
    <row r="10" spans="1:6">
      <c r="A10" s="176"/>
      <c r="B10" s="176"/>
      <c r="C10" s="200" t="s">
        <v>45</v>
      </c>
      <c r="D10" s="176">
        <v>441.7</v>
      </c>
      <c r="E10" s="176"/>
    </row>
    <row r="11" spans="1:6" ht="48.75">
      <c r="A11" s="158" t="s">
        <v>1</v>
      </c>
      <c r="B11" s="158" t="s">
        <v>2</v>
      </c>
      <c r="C11" s="158" t="s">
        <v>3</v>
      </c>
      <c r="D11" s="158" t="s">
        <v>4</v>
      </c>
      <c r="E11" s="176"/>
    </row>
    <row r="12" spans="1:6">
      <c r="A12" s="535" t="s">
        <v>5</v>
      </c>
      <c r="B12" s="536"/>
      <c r="C12" s="536"/>
      <c r="D12" s="537"/>
      <c r="E12" s="176"/>
    </row>
    <row r="13" spans="1:6" ht="180">
      <c r="A13" s="157" t="s">
        <v>6</v>
      </c>
      <c r="B13" s="194" t="s">
        <v>7</v>
      </c>
      <c r="C13" s="194">
        <v>0.14000000000000001</v>
      </c>
      <c r="D13" s="195">
        <f>C13*D8*8</f>
        <v>1444.0160000000001</v>
      </c>
      <c r="E13" s="176"/>
    </row>
    <row r="14" spans="1:6" ht="156">
      <c r="A14" s="157" t="s">
        <v>52</v>
      </c>
      <c r="B14" s="194" t="s">
        <v>8</v>
      </c>
      <c r="C14" s="201">
        <v>1.79</v>
      </c>
      <c r="D14" s="195">
        <f>C14*D8*8</f>
        <v>18462.775999999998</v>
      </c>
      <c r="E14" s="176"/>
    </row>
    <row r="15" spans="1:6">
      <c r="A15" s="157" t="s">
        <v>9</v>
      </c>
      <c r="B15" s="158"/>
      <c r="C15" s="99"/>
      <c r="D15" s="202"/>
      <c r="E15" s="176"/>
    </row>
    <row r="16" spans="1:6">
      <c r="A16" s="157" t="s">
        <v>232</v>
      </c>
      <c r="B16" s="158" t="s">
        <v>60</v>
      </c>
      <c r="C16" s="99">
        <v>1.48</v>
      </c>
      <c r="D16" s="202">
        <f>C16*8*D8</f>
        <v>15265.312</v>
      </c>
      <c r="E16" s="176"/>
    </row>
    <row r="17" spans="1:5" ht="24">
      <c r="A17" s="157" t="s">
        <v>233</v>
      </c>
      <c r="B17" s="158" t="s">
        <v>142</v>
      </c>
      <c r="C17" s="99">
        <v>0.35</v>
      </c>
      <c r="D17" s="202">
        <f>C17*8*D8</f>
        <v>3610.0399999999995</v>
      </c>
      <c r="E17" s="176"/>
    </row>
    <row r="18" spans="1:5">
      <c r="A18" s="157" t="s">
        <v>234</v>
      </c>
      <c r="B18" s="182"/>
      <c r="C18" s="99">
        <v>0.82</v>
      </c>
      <c r="D18" s="202">
        <f>C18*8*D8</f>
        <v>8457.8079999999991</v>
      </c>
      <c r="E18" s="176"/>
    </row>
    <row r="19" spans="1:5">
      <c r="A19" s="157" t="s">
        <v>235</v>
      </c>
      <c r="B19" s="158" t="s">
        <v>136</v>
      </c>
      <c r="C19" s="99">
        <v>0.34</v>
      </c>
      <c r="D19" s="202">
        <f>C19*8*D8</f>
        <v>3506.8960000000002</v>
      </c>
      <c r="E19" s="176"/>
    </row>
    <row r="20" spans="1:5">
      <c r="A20" s="514" t="s">
        <v>10</v>
      </c>
      <c r="B20" s="515"/>
      <c r="C20" s="515"/>
      <c r="D20" s="516"/>
      <c r="E20" s="176"/>
    </row>
    <row r="21" spans="1:5">
      <c r="A21" s="157" t="s">
        <v>48</v>
      </c>
      <c r="B21" s="157"/>
      <c r="C21" s="157"/>
      <c r="D21" s="157"/>
      <c r="E21" s="176"/>
    </row>
    <row r="22" spans="1:5" ht="24.75">
      <c r="A22" s="159" t="s">
        <v>11</v>
      </c>
      <c r="B22" s="158" t="s">
        <v>46</v>
      </c>
      <c r="C22" s="456">
        <v>2.16</v>
      </c>
      <c r="D22" s="456">
        <f>C22*8*D8</f>
        <v>22279.103999999999</v>
      </c>
      <c r="E22" s="176"/>
    </row>
    <row r="23" spans="1:5" ht="24.75">
      <c r="A23" s="159" t="s">
        <v>12</v>
      </c>
      <c r="B23" s="158" t="s">
        <v>46</v>
      </c>
      <c r="C23" s="456"/>
      <c r="D23" s="456"/>
      <c r="E23" s="176"/>
    </row>
    <row r="24" spans="1:5" ht="24.75">
      <c r="A24" s="159" t="s">
        <v>13</v>
      </c>
      <c r="B24" s="158" t="s">
        <v>46</v>
      </c>
      <c r="C24" s="456"/>
      <c r="D24" s="456"/>
      <c r="E24" s="176"/>
    </row>
    <row r="25" spans="1:5" ht="24.75">
      <c r="A25" s="157" t="s">
        <v>51</v>
      </c>
      <c r="B25" s="158" t="s">
        <v>47</v>
      </c>
      <c r="C25" s="456"/>
      <c r="D25" s="456"/>
      <c r="E25" s="176"/>
    </row>
    <row r="26" spans="1:5">
      <c r="A26" s="157" t="s">
        <v>49</v>
      </c>
      <c r="B26" s="158"/>
      <c r="C26" s="456"/>
      <c r="D26" s="456"/>
      <c r="E26" s="176"/>
    </row>
    <row r="27" spans="1:5" ht="36.75">
      <c r="A27" s="157" t="s">
        <v>50</v>
      </c>
      <c r="B27" s="158" t="s">
        <v>54</v>
      </c>
      <c r="C27" s="456"/>
      <c r="D27" s="456"/>
      <c r="E27" s="176"/>
    </row>
    <row r="28" spans="1:5">
      <c r="A28" s="514" t="s">
        <v>55</v>
      </c>
      <c r="B28" s="515"/>
      <c r="C28" s="515"/>
      <c r="D28" s="516"/>
      <c r="E28" s="176"/>
    </row>
    <row r="29" spans="1:5" ht="24">
      <c r="A29" s="159" t="s">
        <v>14</v>
      </c>
      <c r="B29" s="193" t="s">
        <v>56</v>
      </c>
      <c r="C29" s="456">
        <v>0.2</v>
      </c>
      <c r="D29" s="456">
        <f>C29*8*D8</f>
        <v>2062.88</v>
      </c>
      <c r="E29" s="176"/>
    </row>
    <row r="30" spans="1:5" ht="24">
      <c r="A30" s="157" t="s">
        <v>15</v>
      </c>
      <c r="B30" s="193" t="s">
        <v>57</v>
      </c>
      <c r="C30" s="456"/>
      <c r="D30" s="456"/>
      <c r="E30" s="176"/>
    </row>
    <row r="31" spans="1:5">
      <c r="A31" s="514" t="s">
        <v>16</v>
      </c>
      <c r="B31" s="515"/>
      <c r="C31" s="515"/>
      <c r="D31" s="516"/>
      <c r="E31" s="176"/>
    </row>
    <row r="32" spans="1:5">
      <c r="A32" s="517" t="s">
        <v>17</v>
      </c>
      <c r="B32" s="517"/>
      <c r="C32" s="517"/>
      <c r="D32" s="517"/>
      <c r="E32" s="176"/>
    </row>
    <row r="33" spans="1:5" ht="36.75">
      <c r="A33" s="162" t="s">
        <v>58</v>
      </c>
      <c r="B33" s="158" t="s">
        <v>8</v>
      </c>
      <c r="C33" s="456">
        <v>0.61</v>
      </c>
      <c r="D33" s="456">
        <f>C33*8*D8</f>
        <v>6291.7839999999997</v>
      </c>
      <c r="E33" s="176"/>
    </row>
    <row r="34" spans="1:5" ht="24.75">
      <c r="A34" s="163" t="s">
        <v>59</v>
      </c>
      <c r="B34" s="164" t="s">
        <v>60</v>
      </c>
      <c r="C34" s="456"/>
      <c r="D34" s="456"/>
      <c r="E34" s="176"/>
    </row>
    <row r="35" spans="1:5" ht="24.75">
      <c r="A35" s="163" t="s">
        <v>61</v>
      </c>
      <c r="B35" s="164" t="s">
        <v>60</v>
      </c>
      <c r="C35" s="456"/>
      <c r="D35" s="456"/>
      <c r="E35" s="176"/>
    </row>
    <row r="36" spans="1:5" ht="36.75">
      <c r="A36" s="165" t="s">
        <v>62</v>
      </c>
      <c r="B36" s="158" t="s">
        <v>8</v>
      </c>
      <c r="C36" s="456"/>
      <c r="D36" s="456"/>
      <c r="E36" s="176"/>
    </row>
    <row r="37" spans="1:5">
      <c r="A37" s="163" t="s">
        <v>63</v>
      </c>
      <c r="B37" s="164" t="s">
        <v>60</v>
      </c>
      <c r="C37" s="456"/>
      <c r="D37" s="456"/>
      <c r="E37" s="176"/>
    </row>
    <row r="38" spans="1:5" ht="36.75">
      <c r="A38" s="166" t="s">
        <v>20</v>
      </c>
      <c r="B38" s="158" t="s">
        <v>8</v>
      </c>
      <c r="C38" s="456"/>
      <c r="D38" s="456"/>
      <c r="E38" s="176"/>
    </row>
    <row r="39" spans="1:5">
      <c r="A39" s="517" t="s">
        <v>43</v>
      </c>
      <c r="B39" s="517"/>
      <c r="C39" s="517"/>
      <c r="D39" s="517"/>
      <c r="E39" s="176"/>
    </row>
    <row r="40" spans="1:5" ht="36.75">
      <c r="A40" s="163" t="s">
        <v>58</v>
      </c>
      <c r="B40" s="167" t="s">
        <v>18</v>
      </c>
      <c r="C40" s="518">
        <v>1</v>
      </c>
      <c r="D40" s="464">
        <f>C40*8*D8</f>
        <v>10314.4</v>
      </c>
      <c r="E40" s="176"/>
    </row>
    <row r="41" spans="1:5" ht="24.75">
      <c r="A41" s="163" t="s">
        <v>59</v>
      </c>
      <c r="B41" s="167" t="s">
        <v>60</v>
      </c>
      <c r="C41" s="519"/>
      <c r="D41" s="521"/>
      <c r="E41" s="176"/>
    </row>
    <row r="42" spans="1:5" ht="24.75">
      <c r="A42" s="163" t="s">
        <v>87</v>
      </c>
      <c r="B42" s="167" t="s">
        <v>60</v>
      </c>
      <c r="C42" s="519"/>
      <c r="D42" s="521"/>
      <c r="E42" s="176"/>
    </row>
    <row r="43" spans="1:5" ht="36.75">
      <c r="A43" s="163" t="s">
        <v>85</v>
      </c>
      <c r="B43" s="167" t="s">
        <v>18</v>
      </c>
      <c r="C43" s="519"/>
      <c r="D43" s="521"/>
      <c r="E43" s="176"/>
    </row>
    <row r="44" spans="1:5" ht="36.75">
      <c r="A44" s="168" t="s">
        <v>86</v>
      </c>
      <c r="B44" s="167" t="s">
        <v>18</v>
      </c>
      <c r="C44" s="519"/>
      <c r="D44" s="521"/>
      <c r="E44" s="176"/>
    </row>
    <row r="45" spans="1:5">
      <c r="A45" s="163" t="s">
        <v>63</v>
      </c>
      <c r="B45" s="167" t="s">
        <v>60</v>
      </c>
      <c r="C45" s="520"/>
      <c r="D45" s="522"/>
      <c r="E45" s="176"/>
    </row>
    <row r="46" spans="1:5">
      <c r="A46" s="517" t="s">
        <v>21</v>
      </c>
      <c r="B46" s="517"/>
      <c r="C46" s="517"/>
      <c r="D46" s="517"/>
      <c r="E46" s="176"/>
    </row>
    <row r="47" spans="1:5" ht="36.75">
      <c r="A47" s="165" t="s">
        <v>22</v>
      </c>
      <c r="B47" s="158" t="s">
        <v>8</v>
      </c>
      <c r="C47" s="464">
        <v>0.69</v>
      </c>
      <c r="D47" s="464">
        <f>C47*D8*8</f>
        <v>7116.9359999999988</v>
      </c>
      <c r="E47" s="176"/>
    </row>
    <row r="48" spans="1:5" ht="36.75">
      <c r="A48" s="165" t="s">
        <v>23</v>
      </c>
      <c r="B48" s="158" t="s">
        <v>8</v>
      </c>
      <c r="C48" s="521"/>
      <c r="D48" s="521"/>
      <c r="E48" s="176"/>
    </row>
    <row r="49" spans="1:5" ht="36.75">
      <c r="A49" s="168" t="s">
        <v>64</v>
      </c>
      <c r="B49" s="158" t="s">
        <v>8</v>
      </c>
      <c r="C49" s="522"/>
      <c r="D49" s="522"/>
      <c r="E49" s="176"/>
    </row>
    <row r="50" spans="1:5">
      <c r="A50" s="517" t="s">
        <v>24</v>
      </c>
      <c r="B50" s="517"/>
      <c r="C50" s="517"/>
      <c r="D50" s="517"/>
      <c r="E50" s="176"/>
    </row>
    <row r="51" spans="1:5" ht="36">
      <c r="A51" s="165" t="s">
        <v>65</v>
      </c>
      <c r="B51" s="167" t="s">
        <v>57</v>
      </c>
      <c r="C51" s="456">
        <v>2.4</v>
      </c>
      <c r="D51" s="512">
        <v>24754.65</v>
      </c>
      <c r="E51" s="176"/>
    </row>
    <row r="52" spans="1:5">
      <c r="A52" s="165" t="s">
        <v>66</v>
      </c>
      <c r="B52" s="167" t="s">
        <v>67</v>
      </c>
      <c r="C52" s="456"/>
      <c r="D52" s="512"/>
      <c r="E52" s="176"/>
    </row>
    <row r="53" spans="1:5" ht="24">
      <c r="A53" s="165" t="s">
        <v>68</v>
      </c>
      <c r="B53" s="167" t="s">
        <v>67</v>
      </c>
      <c r="C53" s="456"/>
      <c r="D53" s="512"/>
      <c r="E53" s="176"/>
    </row>
    <row r="54" spans="1:5" ht="36.75">
      <c r="A54" s="165" t="s">
        <v>25</v>
      </c>
      <c r="B54" s="167" t="s">
        <v>69</v>
      </c>
      <c r="C54" s="456"/>
      <c r="D54" s="512"/>
      <c r="E54" s="176"/>
    </row>
    <row r="55" spans="1:5" ht="48.75">
      <c r="A55" s="163" t="s">
        <v>26</v>
      </c>
      <c r="B55" s="167" t="s">
        <v>69</v>
      </c>
      <c r="C55" s="456"/>
      <c r="D55" s="512"/>
      <c r="E55" s="176"/>
    </row>
    <row r="56" spans="1:5">
      <c r="A56" s="157" t="s">
        <v>70</v>
      </c>
      <c r="B56" s="157"/>
      <c r="C56" s="456"/>
      <c r="D56" s="512"/>
      <c r="E56" s="176"/>
    </row>
    <row r="57" spans="1:5" ht="36.75">
      <c r="A57" s="163" t="s">
        <v>71</v>
      </c>
      <c r="B57" s="167" t="s">
        <v>18</v>
      </c>
      <c r="C57" s="456"/>
      <c r="D57" s="512"/>
      <c r="E57" s="176"/>
    </row>
    <row r="58" spans="1:5">
      <c r="A58" s="163" t="s">
        <v>72</v>
      </c>
      <c r="B58" s="167" t="s">
        <v>19</v>
      </c>
      <c r="C58" s="456"/>
      <c r="D58" s="512"/>
      <c r="E58" s="176"/>
    </row>
    <row r="59" spans="1:5">
      <c r="A59" s="163" t="s">
        <v>73</v>
      </c>
      <c r="B59" s="164" t="s">
        <v>19</v>
      </c>
      <c r="C59" s="456"/>
      <c r="D59" s="512"/>
      <c r="E59" s="176"/>
    </row>
    <row r="60" spans="1:5">
      <c r="A60" s="163" t="s">
        <v>74</v>
      </c>
      <c r="B60" s="164" t="s">
        <v>19</v>
      </c>
      <c r="C60" s="456"/>
      <c r="D60" s="512"/>
      <c r="E60" s="176"/>
    </row>
    <row r="61" spans="1:5">
      <c r="A61" s="163" t="s">
        <v>75</v>
      </c>
      <c r="B61" s="164" t="s">
        <v>19</v>
      </c>
      <c r="C61" s="456"/>
      <c r="D61" s="512"/>
      <c r="E61" s="176"/>
    </row>
    <row r="62" spans="1:5">
      <c r="A62" s="163" t="s">
        <v>27</v>
      </c>
      <c r="B62" s="164" t="s">
        <v>19</v>
      </c>
      <c r="C62" s="456"/>
      <c r="D62" s="512"/>
      <c r="E62" s="176"/>
    </row>
    <row r="63" spans="1:5" ht="36.75">
      <c r="A63" s="168" t="s">
        <v>28</v>
      </c>
      <c r="B63" s="167" t="s">
        <v>18</v>
      </c>
      <c r="C63" s="456"/>
      <c r="D63" s="512"/>
      <c r="E63" s="176"/>
    </row>
    <row r="64" spans="1:5">
      <c r="A64" s="517" t="s">
        <v>29</v>
      </c>
      <c r="B64" s="517"/>
      <c r="C64" s="517"/>
      <c r="D64" s="517"/>
      <c r="E64" s="176"/>
    </row>
    <row r="65" spans="1:5" ht="24.75">
      <c r="A65" s="163" t="s">
        <v>30</v>
      </c>
      <c r="B65" s="167" t="s">
        <v>76</v>
      </c>
      <c r="C65" s="458">
        <v>0.74</v>
      </c>
      <c r="D65" s="456">
        <f>C65*8*D8</f>
        <v>7632.6559999999999</v>
      </c>
      <c r="E65" s="176"/>
    </row>
    <row r="66" spans="1:5" ht="24.75">
      <c r="A66" s="163" t="s">
        <v>77</v>
      </c>
      <c r="B66" s="167" t="s">
        <v>76</v>
      </c>
      <c r="C66" s="458"/>
      <c r="D66" s="456"/>
      <c r="E66" s="176"/>
    </row>
    <row r="67" spans="1:5" ht="36.75">
      <c r="A67" s="163" t="s">
        <v>31</v>
      </c>
      <c r="B67" s="167" t="s">
        <v>67</v>
      </c>
      <c r="C67" s="458"/>
      <c r="D67" s="456"/>
      <c r="E67" s="176"/>
    </row>
    <row r="68" spans="1:5" ht="24.75">
      <c r="A68" s="163" t="s">
        <v>78</v>
      </c>
      <c r="B68" s="167" t="s">
        <v>76</v>
      </c>
      <c r="C68" s="458"/>
      <c r="D68" s="456"/>
      <c r="E68" s="176"/>
    </row>
    <row r="69" spans="1:5" ht="36.75">
      <c r="A69" s="168" t="s">
        <v>32</v>
      </c>
      <c r="B69" s="167" t="s">
        <v>18</v>
      </c>
      <c r="C69" s="458"/>
      <c r="D69" s="456"/>
      <c r="E69" s="176"/>
    </row>
    <row r="70" spans="1:5">
      <c r="A70" s="168" t="s">
        <v>33</v>
      </c>
      <c r="B70" s="164" t="s">
        <v>67</v>
      </c>
      <c r="C70" s="458"/>
      <c r="D70" s="456"/>
      <c r="E70" s="176"/>
    </row>
    <row r="71" spans="1:5">
      <c r="A71" s="514" t="s">
        <v>34</v>
      </c>
      <c r="B71" s="515"/>
      <c r="C71" s="515"/>
      <c r="D71" s="516"/>
      <c r="E71" s="176"/>
    </row>
    <row r="72" spans="1:5" ht="60">
      <c r="A72" s="170" t="s">
        <v>80</v>
      </c>
      <c r="B72" s="190" t="s">
        <v>79</v>
      </c>
      <c r="C72" s="190">
        <v>2.41</v>
      </c>
      <c r="D72" s="190">
        <f>C72*8*D8</f>
        <v>24857.704000000002</v>
      </c>
      <c r="E72" s="176"/>
    </row>
    <row r="73" spans="1:5">
      <c r="A73" s="193" t="s">
        <v>35</v>
      </c>
      <c r="B73" s="187"/>
      <c r="C73" s="464">
        <v>2.14</v>
      </c>
      <c r="D73" s="530">
        <v>22072.799999999999</v>
      </c>
      <c r="E73" s="532"/>
    </row>
    <row r="74" spans="1:5">
      <c r="A74" s="157" t="s">
        <v>83</v>
      </c>
      <c r="B74" s="187" t="s">
        <v>84</v>
      </c>
      <c r="C74" s="521"/>
      <c r="D74" s="531"/>
      <c r="E74" s="532"/>
    </row>
    <row r="75" spans="1:5">
      <c r="A75" s="157" t="s">
        <v>82</v>
      </c>
      <c r="B75" s="187" t="s">
        <v>84</v>
      </c>
      <c r="C75" s="521"/>
      <c r="D75" s="531"/>
      <c r="E75" s="532"/>
    </row>
    <row r="76" spans="1:5">
      <c r="A76" s="157" t="s">
        <v>81</v>
      </c>
      <c r="B76" s="187" t="s">
        <v>84</v>
      </c>
      <c r="C76" s="155"/>
      <c r="D76" s="175"/>
      <c r="E76" s="176"/>
    </row>
    <row r="77" spans="1:5" ht="72">
      <c r="A77" s="157" t="s">
        <v>170</v>
      </c>
      <c r="B77" s="167" t="s">
        <v>18</v>
      </c>
      <c r="C77" s="192">
        <v>4.3499999999999996</v>
      </c>
      <c r="D77" s="186">
        <v>56672.29</v>
      </c>
      <c r="E77" s="176"/>
    </row>
    <row r="78" spans="1:5">
      <c r="A78" s="157" t="s">
        <v>36</v>
      </c>
      <c r="B78" s="164"/>
      <c r="C78" s="121">
        <f>SUM(C77,C73,C72,C65,C51,C47,C40,C33,C29,C22,C19,C18,C17,C15,C16,C14,C13)</f>
        <v>21.62</v>
      </c>
      <c r="D78" s="121">
        <f>SUM(D77,D73,D72,D65,D51,D47,D40,D33,D29,D22,D19,D18,D17,D16,D14,D13)</f>
        <v>234802.05199999997</v>
      </c>
      <c r="E78" s="52">
        <f>C78*8*D8</f>
        <v>222997.32800000001</v>
      </c>
    </row>
  </sheetData>
  <mergeCells count="30">
    <mergeCell ref="A71:D71"/>
    <mergeCell ref="C73:C75"/>
    <mergeCell ref="D73:D75"/>
    <mergeCell ref="E73:E75"/>
    <mergeCell ref="A50:D50"/>
    <mergeCell ref="C51:C63"/>
    <mergeCell ref="D51:D63"/>
    <mergeCell ref="A64:D64"/>
    <mergeCell ref="C65:C70"/>
    <mergeCell ref="D65:D70"/>
    <mergeCell ref="A39:D39"/>
    <mergeCell ref="C40:C45"/>
    <mergeCell ref="D40:D45"/>
    <mergeCell ref="A46:D46"/>
    <mergeCell ref="C47:C49"/>
    <mergeCell ref="D47:D49"/>
    <mergeCell ref="C33:C38"/>
    <mergeCell ref="D33:D38"/>
    <mergeCell ref="A1:F1"/>
    <mergeCell ref="A2:E2"/>
    <mergeCell ref="A3:D3"/>
    <mergeCell ref="A12:D12"/>
    <mergeCell ref="A20:D20"/>
    <mergeCell ref="C22:C27"/>
    <mergeCell ref="D22:D27"/>
    <mergeCell ref="A28:D28"/>
    <mergeCell ref="C29:C30"/>
    <mergeCell ref="D29:D30"/>
    <mergeCell ref="A31:D31"/>
    <mergeCell ref="A32:D32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G67"/>
  <sheetViews>
    <sheetView topLeftCell="A53" workbookViewId="0">
      <selection activeCell="C68" sqref="C68"/>
    </sheetView>
  </sheetViews>
  <sheetFormatPr defaultRowHeight="15"/>
  <cols>
    <col min="1" max="1" width="46.28515625" customWidth="1"/>
  </cols>
  <sheetData>
    <row r="1" spans="1:7" ht="38.25" customHeight="1">
      <c r="A1" s="443" t="s">
        <v>0</v>
      </c>
      <c r="B1" s="444"/>
      <c r="C1" s="445"/>
      <c r="D1" s="2" t="s">
        <v>42</v>
      </c>
    </row>
    <row r="2" spans="1:7">
      <c r="A2" s="209" t="s">
        <v>236</v>
      </c>
      <c r="B2" s="2"/>
      <c r="C2" s="2"/>
      <c r="D2" s="2"/>
    </row>
    <row r="3" spans="1:7">
      <c r="A3" s="209" t="s">
        <v>90</v>
      </c>
      <c r="B3" s="2"/>
      <c r="C3" s="2"/>
      <c r="D3" s="2"/>
    </row>
    <row r="4" spans="1:7">
      <c r="A4" s="3"/>
      <c r="B4" s="2"/>
      <c r="C4" s="2"/>
      <c r="D4" s="2"/>
    </row>
    <row r="5" spans="1:7">
      <c r="A5" s="26"/>
      <c r="B5" s="2"/>
      <c r="C5" s="26" t="s">
        <v>37</v>
      </c>
      <c r="D5" s="2">
        <v>1982</v>
      </c>
    </row>
    <row r="6" spans="1:7">
      <c r="A6" s="26"/>
      <c r="B6" s="2"/>
      <c r="C6" s="26" t="s">
        <v>38</v>
      </c>
      <c r="D6" s="2">
        <v>2</v>
      </c>
    </row>
    <row r="7" spans="1:7">
      <c r="A7" s="26"/>
      <c r="B7" s="2"/>
      <c r="C7" s="26" t="s">
        <v>39</v>
      </c>
      <c r="D7" s="2">
        <v>3</v>
      </c>
    </row>
    <row r="8" spans="1:7">
      <c r="A8" s="26"/>
      <c r="B8" s="2"/>
      <c r="C8" s="26" t="s">
        <v>40</v>
      </c>
      <c r="D8" s="2">
        <v>18</v>
      </c>
    </row>
    <row r="9" spans="1:7">
      <c r="A9" s="26"/>
      <c r="B9" s="2"/>
      <c r="C9" s="26" t="s">
        <v>44</v>
      </c>
      <c r="D9" s="2">
        <v>833</v>
      </c>
    </row>
    <row r="10" spans="1:7">
      <c r="A10" s="26"/>
      <c r="B10" s="2"/>
      <c r="C10" s="26" t="s">
        <v>41</v>
      </c>
      <c r="D10" s="2">
        <v>84</v>
      </c>
    </row>
    <row r="11" spans="1:7">
      <c r="A11" s="26"/>
      <c r="B11" s="2"/>
      <c r="C11" s="26" t="s">
        <v>45</v>
      </c>
      <c r="D11" s="2"/>
    </row>
    <row r="12" spans="1:7" ht="48">
      <c r="A12" s="203" t="s">
        <v>1</v>
      </c>
      <c r="B12" s="203" t="s">
        <v>2</v>
      </c>
      <c r="C12" s="203" t="s">
        <v>3</v>
      </c>
      <c r="D12" s="203" t="s">
        <v>4</v>
      </c>
      <c r="G12" s="71"/>
    </row>
    <row r="13" spans="1:7">
      <c r="A13" s="447" t="s">
        <v>5</v>
      </c>
      <c r="B13" s="448"/>
      <c r="C13" s="448"/>
      <c r="D13" s="449"/>
    </row>
    <row r="14" spans="1:7" ht="180">
      <c r="A14" s="8" t="s">
        <v>6</v>
      </c>
      <c r="B14" s="203" t="s">
        <v>7</v>
      </c>
      <c r="C14" s="203">
        <v>0.13</v>
      </c>
      <c r="D14" s="203">
        <f>C14*D9*8</f>
        <v>866.32</v>
      </c>
    </row>
    <row r="15" spans="1:7" ht="156">
      <c r="A15" s="8" t="s">
        <v>52</v>
      </c>
      <c r="B15" s="203" t="s">
        <v>8</v>
      </c>
      <c r="C15" s="86">
        <v>2.0499999999999998</v>
      </c>
      <c r="D15" s="203">
        <f>C15*D9*8</f>
        <v>13661.199999999999</v>
      </c>
    </row>
    <row r="16" spans="1:7">
      <c r="A16" s="451" t="s">
        <v>10</v>
      </c>
      <c r="B16" s="452"/>
      <c r="C16" s="452"/>
      <c r="D16" s="453"/>
    </row>
    <row r="17" spans="1:4">
      <c r="A17" s="37" t="s">
        <v>48</v>
      </c>
      <c r="B17" s="207"/>
      <c r="C17" s="207"/>
      <c r="D17" s="207"/>
    </row>
    <row r="18" spans="1:4" ht="24.75">
      <c r="A18" s="40" t="s">
        <v>11</v>
      </c>
      <c r="B18" s="208" t="s">
        <v>46</v>
      </c>
      <c r="C18" s="454">
        <v>2.16</v>
      </c>
      <c r="D18" s="454">
        <f>C18*8*D9</f>
        <v>14394.240000000002</v>
      </c>
    </row>
    <row r="19" spans="1:4" ht="24.75">
      <c r="A19" s="40" t="s">
        <v>12</v>
      </c>
      <c r="B19" s="208" t="s">
        <v>46</v>
      </c>
      <c r="C19" s="454"/>
      <c r="D19" s="454"/>
    </row>
    <row r="20" spans="1:4" ht="24.75">
      <c r="A20" s="40" t="s">
        <v>13</v>
      </c>
      <c r="B20" s="208" t="s">
        <v>46</v>
      </c>
      <c r="C20" s="454"/>
      <c r="D20" s="454"/>
    </row>
    <row r="21" spans="1:4" ht="24.75">
      <c r="A21" s="8" t="s">
        <v>51</v>
      </c>
      <c r="B21" s="208" t="s">
        <v>47</v>
      </c>
      <c r="C21" s="454"/>
      <c r="D21" s="454"/>
    </row>
    <row r="22" spans="1:4">
      <c r="A22" s="37" t="s">
        <v>49</v>
      </c>
      <c r="B22" s="208"/>
      <c r="C22" s="454"/>
      <c r="D22" s="454"/>
    </row>
    <row r="23" spans="1:4" ht="36.75">
      <c r="A23" s="8" t="s">
        <v>50</v>
      </c>
      <c r="B23" s="208" t="s">
        <v>54</v>
      </c>
      <c r="C23" s="454"/>
      <c r="D23" s="454"/>
    </row>
    <row r="24" spans="1:4">
      <c r="A24" s="447" t="s">
        <v>55</v>
      </c>
      <c r="B24" s="448"/>
      <c r="C24" s="448"/>
      <c r="D24" s="449"/>
    </row>
    <row r="25" spans="1:4" ht="24">
      <c r="A25" s="40" t="s">
        <v>14</v>
      </c>
      <c r="B25" s="210" t="s">
        <v>56</v>
      </c>
      <c r="C25" s="454">
        <v>0.2</v>
      </c>
      <c r="D25" s="454">
        <f>C25*8*D9</f>
        <v>1332.8000000000002</v>
      </c>
    </row>
    <row r="26" spans="1:4" ht="24">
      <c r="A26" s="8" t="s">
        <v>15</v>
      </c>
      <c r="B26" s="210" t="s">
        <v>57</v>
      </c>
      <c r="C26" s="454"/>
      <c r="D26" s="454"/>
    </row>
    <row r="27" spans="1:4">
      <c r="A27" s="447" t="s">
        <v>16</v>
      </c>
      <c r="B27" s="448"/>
      <c r="C27" s="448"/>
      <c r="D27" s="449"/>
    </row>
    <row r="28" spans="1:4">
      <c r="A28" s="455" t="s">
        <v>17</v>
      </c>
      <c r="B28" s="455"/>
      <c r="C28" s="455"/>
      <c r="D28" s="455"/>
    </row>
    <row r="29" spans="1:4" ht="36.75">
      <c r="A29" s="9" t="s">
        <v>58</v>
      </c>
      <c r="B29" s="208" t="s">
        <v>8</v>
      </c>
      <c r="C29" s="454">
        <v>0.54</v>
      </c>
      <c r="D29" s="454">
        <f>C29*8*D9</f>
        <v>3598.5600000000004</v>
      </c>
    </row>
    <row r="30" spans="1:4" ht="24.75">
      <c r="A30" s="10" t="s">
        <v>59</v>
      </c>
      <c r="B30" s="25" t="s">
        <v>60</v>
      </c>
      <c r="C30" s="454"/>
      <c r="D30" s="454"/>
    </row>
    <row r="31" spans="1:4" ht="24.75">
      <c r="A31" s="10" t="s">
        <v>61</v>
      </c>
      <c r="B31" s="25" t="s">
        <v>60</v>
      </c>
      <c r="C31" s="454"/>
      <c r="D31" s="454"/>
    </row>
    <row r="32" spans="1:4" ht="36.75">
      <c r="A32" s="38" t="s">
        <v>62</v>
      </c>
      <c r="B32" s="208" t="s">
        <v>8</v>
      </c>
      <c r="C32" s="454"/>
      <c r="D32" s="454"/>
    </row>
    <row r="33" spans="1:4">
      <c r="A33" s="10" t="s">
        <v>63</v>
      </c>
      <c r="B33" s="25" t="s">
        <v>60</v>
      </c>
      <c r="C33" s="454"/>
      <c r="D33" s="454"/>
    </row>
    <row r="34" spans="1:4" ht="36.75">
      <c r="A34" s="39" t="s">
        <v>20</v>
      </c>
      <c r="B34" s="208" t="s">
        <v>8</v>
      </c>
      <c r="C34" s="454"/>
      <c r="D34" s="454"/>
    </row>
    <row r="35" spans="1:4">
      <c r="A35" s="455" t="s">
        <v>21</v>
      </c>
      <c r="B35" s="455"/>
      <c r="C35" s="455"/>
      <c r="D35" s="455"/>
    </row>
    <row r="36" spans="1:4" ht="36.75">
      <c r="A36" s="38" t="s">
        <v>22</v>
      </c>
      <c r="B36" s="208" t="s">
        <v>8</v>
      </c>
      <c r="C36" s="454">
        <v>0.62</v>
      </c>
      <c r="D36" s="454">
        <f>C36*8*D9</f>
        <v>4131.68</v>
      </c>
    </row>
    <row r="37" spans="1:4" ht="36.75">
      <c r="A37" s="38" t="s">
        <v>23</v>
      </c>
      <c r="B37" s="208" t="s">
        <v>8</v>
      </c>
      <c r="C37" s="454"/>
      <c r="D37" s="454"/>
    </row>
    <row r="38" spans="1:4" ht="36.75">
      <c r="A38" s="11" t="s">
        <v>64</v>
      </c>
      <c r="B38" s="208" t="s">
        <v>8</v>
      </c>
      <c r="C38" s="454"/>
      <c r="D38" s="454"/>
    </row>
    <row r="39" spans="1:4">
      <c r="A39" s="455" t="s">
        <v>24</v>
      </c>
      <c r="B39" s="455"/>
      <c r="C39" s="455"/>
      <c r="D39" s="455"/>
    </row>
    <row r="40" spans="1:4" ht="36">
      <c r="A40" s="38" t="s">
        <v>65</v>
      </c>
      <c r="B40" s="24" t="s">
        <v>57</v>
      </c>
      <c r="C40" s="454">
        <v>3.35</v>
      </c>
      <c r="D40" s="512">
        <v>22324.48</v>
      </c>
    </row>
    <row r="41" spans="1:4">
      <c r="A41" s="38" t="s">
        <v>66</v>
      </c>
      <c r="B41" s="24" t="s">
        <v>67</v>
      </c>
      <c r="C41" s="454"/>
      <c r="D41" s="512"/>
    </row>
    <row r="42" spans="1:4" ht="24">
      <c r="A42" s="38" t="s">
        <v>68</v>
      </c>
      <c r="B42" s="24" t="s">
        <v>67</v>
      </c>
      <c r="C42" s="454"/>
      <c r="D42" s="512"/>
    </row>
    <row r="43" spans="1:4" ht="36.75">
      <c r="A43" s="38" t="s">
        <v>25</v>
      </c>
      <c r="B43" s="24" t="s">
        <v>69</v>
      </c>
      <c r="C43" s="454"/>
      <c r="D43" s="512"/>
    </row>
    <row r="44" spans="1:4" ht="48.75">
      <c r="A44" s="10" t="s">
        <v>26</v>
      </c>
      <c r="B44" s="24" t="s">
        <v>69</v>
      </c>
      <c r="C44" s="454"/>
      <c r="D44" s="512"/>
    </row>
    <row r="45" spans="1:4">
      <c r="A45" s="207" t="s">
        <v>70</v>
      </c>
      <c r="B45" s="8"/>
      <c r="C45" s="454"/>
      <c r="D45" s="512"/>
    </row>
    <row r="46" spans="1:4" ht="36.75">
      <c r="A46" s="10" t="s">
        <v>71</v>
      </c>
      <c r="B46" s="24" t="s">
        <v>18</v>
      </c>
      <c r="C46" s="454"/>
      <c r="D46" s="512"/>
    </row>
    <row r="47" spans="1:4">
      <c r="A47" s="10" t="s">
        <v>72</v>
      </c>
      <c r="B47" s="24" t="s">
        <v>19</v>
      </c>
      <c r="C47" s="454"/>
      <c r="D47" s="512"/>
    </row>
    <row r="48" spans="1:4">
      <c r="A48" s="10" t="s">
        <v>73</v>
      </c>
      <c r="B48" s="25" t="s">
        <v>19</v>
      </c>
      <c r="C48" s="454"/>
      <c r="D48" s="512"/>
    </row>
    <row r="49" spans="1:4">
      <c r="A49" s="10" t="s">
        <v>74</v>
      </c>
      <c r="B49" s="25" t="s">
        <v>19</v>
      </c>
      <c r="C49" s="454"/>
      <c r="D49" s="512"/>
    </row>
    <row r="50" spans="1:4">
      <c r="A50" s="10" t="s">
        <v>75</v>
      </c>
      <c r="B50" s="25" t="s">
        <v>19</v>
      </c>
      <c r="C50" s="454"/>
      <c r="D50" s="512"/>
    </row>
    <row r="51" spans="1:4">
      <c r="A51" s="10" t="s">
        <v>27</v>
      </c>
      <c r="B51" s="25" t="s">
        <v>19</v>
      </c>
      <c r="C51" s="454"/>
      <c r="D51" s="512"/>
    </row>
    <row r="52" spans="1:4" ht="36.75">
      <c r="A52" s="11" t="s">
        <v>28</v>
      </c>
      <c r="B52" s="24" t="s">
        <v>18</v>
      </c>
      <c r="C52" s="454"/>
      <c r="D52" s="512"/>
    </row>
    <row r="53" spans="1:4">
      <c r="A53" s="455" t="s">
        <v>29</v>
      </c>
      <c r="B53" s="455"/>
      <c r="C53" s="455"/>
      <c r="D53" s="455"/>
    </row>
    <row r="54" spans="1:4" ht="24.75">
      <c r="A54" s="10" t="s">
        <v>30</v>
      </c>
      <c r="B54" s="24" t="s">
        <v>76</v>
      </c>
      <c r="C54" s="454">
        <v>1.54</v>
      </c>
      <c r="D54" s="477">
        <f>C54*8*D9</f>
        <v>10262.56</v>
      </c>
    </row>
    <row r="55" spans="1:4" ht="24.75">
      <c r="A55" s="10" t="s">
        <v>77</v>
      </c>
      <c r="B55" s="24" t="s">
        <v>76</v>
      </c>
      <c r="C55" s="454"/>
      <c r="D55" s="477"/>
    </row>
    <row r="56" spans="1:4" ht="36.75">
      <c r="A56" s="10" t="s">
        <v>31</v>
      </c>
      <c r="B56" s="24" t="s">
        <v>67</v>
      </c>
      <c r="C56" s="454"/>
      <c r="D56" s="477"/>
    </row>
    <row r="57" spans="1:4" ht="24.75">
      <c r="A57" s="10" t="s">
        <v>78</v>
      </c>
      <c r="B57" s="24" t="s">
        <v>76</v>
      </c>
      <c r="C57" s="454"/>
      <c r="D57" s="477"/>
    </row>
    <row r="58" spans="1:4" ht="36.75">
      <c r="A58" s="11" t="s">
        <v>32</v>
      </c>
      <c r="B58" s="24" t="s">
        <v>18</v>
      </c>
      <c r="C58" s="454"/>
      <c r="D58" s="477"/>
    </row>
    <row r="59" spans="1:4">
      <c r="A59" s="11" t="s">
        <v>33</v>
      </c>
      <c r="B59" s="25" t="s">
        <v>67</v>
      </c>
      <c r="C59" s="454"/>
      <c r="D59" s="477"/>
    </row>
    <row r="60" spans="1:4">
      <c r="A60" s="447" t="s">
        <v>34</v>
      </c>
      <c r="B60" s="448"/>
      <c r="C60" s="448"/>
      <c r="D60" s="449"/>
    </row>
    <row r="61" spans="1:4" ht="60">
      <c r="A61" s="41" t="s">
        <v>80</v>
      </c>
      <c r="B61" s="206" t="s">
        <v>79</v>
      </c>
      <c r="C61" s="203">
        <v>2.41</v>
      </c>
      <c r="D61" s="203">
        <f>C61*8*D9</f>
        <v>16060.240000000002</v>
      </c>
    </row>
    <row r="62" spans="1:4">
      <c r="A62" s="204" t="s">
        <v>35</v>
      </c>
      <c r="B62" s="210"/>
      <c r="C62" s="487">
        <v>2.14</v>
      </c>
      <c r="D62" s="540">
        <f>C62*8*D9</f>
        <v>14260.960000000001</v>
      </c>
    </row>
    <row r="63" spans="1:4">
      <c r="A63" s="8" t="s">
        <v>83</v>
      </c>
      <c r="B63" s="210" t="s">
        <v>84</v>
      </c>
      <c r="C63" s="488"/>
      <c r="D63" s="541"/>
    </row>
    <row r="64" spans="1:4">
      <c r="A64" s="8" t="s">
        <v>82</v>
      </c>
      <c r="B64" s="210" t="s">
        <v>84</v>
      </c>
      <c r="C64" s="539"/>
      <c r="D64" s="542"/>
    </row>
    <row r="65" spans="1:4">
      <c r="A65" s="8" t="s">
        <v>81</v>
      </c>
      <c r="B65" s="210" t="s">
        <v>84</v>
      </c>
      <c r="C65" s="204"/>
      <c r="D65" s="204"/>
    </row>
    <row r="66" spans="1:4" ht="72">
      <c r="A66" s="8" t="s">
        <v>170</v>
      </c>
      <c r="B66" s="25"/>
      <c r="C66" s="203">
        <v>4.22</v>
      </c>
      <c r="D66" s="205">
        <f>C66*8*D9</f>
        <v>28122.079999999998</v>
      </c>
    </row>
    <row r="67" spans="1:4">
      <c r="A67" s="207" t="s">
        <v>36</v>
      </c>
      <c r="B67" s="25"/>
      <c r="C67" s="210">
        <f>SUM(C66,C62,C61,C54,C40,C36,C29,C25,C18,C15,C14)</f>
        <v>19.359999999999996</v>
      </c>
      <c r="D67" s="210">
        <f>SUM(D66,D62,D61,D54,D40,D36,D29,D25,D18,D15,D14)</f>
        <v>129015.12000000001</v>
      </c>
    </row>
  </sheetData>
  <mergeCells count="24">
    <mergeCell ref="A24:D24"/>
    <mergeCell ref="A1:C1"/>
    <mergeCell ref="A13:D13"/>
    <mergeCell ref="A16:D16"/>
    <mergeCell ref="C18:C23"/>
    <mergeCell ref="D18:D23"/>
    <mergeCell ref="C25:C26"/>
    <mergeCell ref="D25:D26"/>
    <mergeCell ref="A27:D27"/>
    <mergeCell ref="A28:D28"/>
    <mergeCell ref="C29:C34"/>
    <mergeCell ref="D29:D34"/>
    <mergeCell ref="A35:D35"/>
    <mergeCell ref="C36:C38"/>
    <mergeCell ref="D36:D38"/>
    <mergeCell ref="A39:D39"/>
    <mergeCell ref="C40:C52"/>
    <mergeCell ref="D40:D52"/>
    <mergeCell ref="A53:D53"/>
    <mergeCell ref="C54:C59"/>
    <mergeCell ref="D54:D59"/>
    <mergeCell ref="A60:D60"/>
    <mergeCell ref="C62:C64"/>
    <mergeCell ref="D62:D64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F68"/>
  <sheetViews>
    <sheetView topLeftCell="A50" workbookViewId="0">
      <selection activeCell="I73" sqref="I73"/>
    </sheetView>
  </sheetViews>
  <sheetFormatPr defaultRowHeight="15"/>
  <cols>
    <col min="1" max="1" width="46" customWidth="1"/>
  </cols>
  <sheetData>
    <row r="1" spans="1:6" ht="46.5" customHeight="1">
      <c r="A1" s="443" t="s">
        <v>0</v>
      </c>
      <c r="B1" s="444"/>
      <c r="C1" s="445"/>
      <c r="D1" s="2" t="s">
        <v>42</v>
      </c>
    </row>
    <row r="2" spans="1:6">
      <c r="A2" s="209" t="s">
        <v>237</v>
      </c>
      <c r="B2" s="2"/>
      <c r="C2" s="2"/>
      <c r="D2" s="2"/>
    </row>
    <row r="3" spans="1:6">
      <c r="A3" s="209" t="s">
        <v>238</v>
      </c>
      <c r="B3" s="2"/>
      <c r="C3" s="2"/>
      <c r="D3" s="2"/>
    </row>
    <row r="4" spans="1:6">
      <c r="A4" s="3"/>
      <c r="B4" s="2"/>
      <c r="C4" s="2"/>
      <c r="D4" s="2"/>
    </row>
    <row r="5" spans="1:6">
      <c r="A5" s="26"/>
      <c r="B5" s="2"/>
      <c r="C5" s="26" t="s">
        <v>37</v>
      </c>
      <c r="D5" s="2">
        <v>1987</v>
      </c>
      <c r="F5">
        <v>7</v>
      </c>
    </row>
    <row r="6" spans="1:6">
      <c r="A6" s="26"/>
      <c r="B6" s="2"/>
      <c r="C6" s="26" t="s">
        <v>38</v>
      </c>
      <c r="D6" s="2">
        <v>5</v>
      </c>
    </row>
    <row r="7" spans="1:6">
      <c r="A7" s="26"/>
      <c r="B7" s="2"/>
      <c r="C7" s="26" t="s">
        <v>39</v>
      </c>
      <c r="D7" s="2">
        <v>4</v>
      </c>
    </row>
    <row r="8" spans="1:6">
      <c r="A8" s="26"/>
      <c r="B8" s="2"/>
      <c r="C8" s="26" t="s">
        <v>40</v>
      </c>
      <c r="D8" s="2">
        <v>40</v>
      </c>
    </row>
    <row r="9" spans="1:6">
      <c r="A9" s="26"/>
      <c r="B9" s="2"/>
      <c r="C9" s="26" t="s">
        <v>44</v>
      </c>
      <c r="D9" s="2">
        <v>2223.6999999999998</v>
      </c>
    </row>
    <row r="10" spans="1:6">
      <c r="A10" s="26"/>
      <c r="B10" s="2"/>
      <c r="C10" s="26" t="s">
        <v>41</v>
      </c>
      <c r="D10" s="2">
        <v>298.60000000000002</v>
      </c>
    </row>
    <row r="11" spans="1:6">
      <c r="A11" s="26"/>
      <c r="B11" s="2"/>
      <c r="C11" s="26" t="s">
        <v>45</v>
      </c>
      <c r="D11" s="2">
        <v>527.1</v>
      </c>
    </row>
    <row r="12" spans="1:6" ht="48">
      <c r="A12" s="203" t="s">
        <v>1</v>
      </c>
      <c r="B12" s="203" t="s">
        <v>2</v>
      </c>
      <c r="C12" s="203" t="s">
        <v>3</v>
      </c>
      <c r="D12" s="203" t="s">
        <v>4</v>
      </c>
    </row>
    <row r="13" spans="1:6">
      <c r="A13" s="447" t="s">
        <v>5</v>
      </c>
      <c r="B13" s="448"/>
      <c r="C13" s="448"/>
      <c r="D13" s="449"/>
    </row>
    <row r="14" spans="1:6" ht="180">
      <c r="A14" s="8" t="s">
        <v>6</v>
      </c>
      <c r="B14" s="203" t="s">
        <v>7</v>
      </c>
      <c r="C14" s="203">
        <v>0.13</v>
      </c>
      <c r="D14" s="203">
        <f>C14*D9*7</f>
        <v>2023.5669999999998</v>
      </c>
    </row>
    <row r="15" spans="1:6" ht="156">
      <c r="A15" s="8" t="s">
        <v>52</v>
      </c>
      <c r="B15" s="203" t="s">
        <v>8</v>
      </c>
      <c r="C15" s="86">
        <v>2.0499999999999998</v>
      </c>
      <c r="D15" s="203">
        <f>C15*D9*7</f>
        <v>31910.094999999994</v>
      </c>
    </row>
    <row r="16" spans="1:6">
      <c r="A16" s="451" t="s">
        <v>10</v>
      </c>
      <c r="B16" s="452"/>
      <c r="C16" s="452"/>
      <c r="D16" s="453"/>
    </row>
    <row r="17" spans="1:4">
      <c r="A17" s="37" t="s">
        <v>48</v>
      </c>
      <c r="B17" s="207"/>
      <c r="C17" s="207"/>
      <c r="D17" s="207"/>
    </row>
    <row r="18" spans="1:4" ht="24.75">
      <c r="A18" s="40" t="s">
        <v>11</v>
      </c>
      <c r="B18" s="208" t="s">
        <v>46</v>
      </c>
      <c r="C18" s="454">
        <v>2.16</v>
      </c>
      <c r="D18" s="454">
        <f>C18*7*D9</f>
        <v>33622.343999999997</v>
      </c>
    </row>
    <row r="19" spans="1:4" ht="24.75">
      <c r="A19" s="40" t="s">
        <v>12</v>
      </c>
      <c r="B19" s="208" t="s">
        <v>46</v>
      </c>
      <c r="C19" s="454"/>
      <c r="D19" s="454"/>
    </row>
    <row r="20" spans="1:4" ht="24.75">
      <c r="A20" s="40" t="s">
        <v>13</v>
      </c>
      <c r="B20" s="208" t="s">
        <v>46</v>
      </c>
      <c r="C20" s="454"/>
      <c r="D20" s="454"/>
    </row>
    <row r="21" spans="1:4" ht="24.75">
      <c r="A21" s="8" t="s">
        <v>51</v>
      </c>
      <c r="B21" s="208" t="s">
        <v>47</v>
      </c>
      <c r="C21" s="454"/>
      <c r="D21" s="454"/>
    </row>
    <row r="22" spans="1:4">
      <c r="A22" s="37" t="s">
        <v>49</v>
      </c>
      <c r="B22" s="208"/>
      <c r="C22" s="454"/>
      <c r="D22" s="454"/>
    </row>
    <row r="23" spans="1:4" ht="36.75">
      <c r="A23" s="8" t="s">
        <v>50</v>
      </c>
      <c r="B23" s="208" t="s">
        <v>54</v>
      </c>
      <c r="C23" s="454"/>
      <c r="D23" s="454"/>
    </row>
    <row r="24" spans="1:4">
      <c r="A24" s="447" t="s">
        <v>55</v>
      </c>
      <c r="B24" s="448"/>
      <c r="C24" s="448"/>
      <c r="D24" s="449"/>
    </row>
    <row r="25" spans="1:4" ht="24">
      <c r="A25" s="40" t="s">
        <v>14</v>
      </c>
      <c r="B25" s="210" t="s">
        <v>56</v>
      </c>
      <c r="C25" s="454">
        <v>0.2</v>
      </c>
      <c r="D25" s="454">
        <f>C25*7*D9</f>
        <v>3113.18</v>
      </c>
    </row>
    <row r="26" spans="1:4" ht="24">
      <c r="A26" s="8" t="s">
        <v>15</v>
      </c>
      <c r="B26" s="210" t="s">
        <v>57</v>
      </c>
      <c r="C26" s="454"/>
      <c r="D26" s="454"/>
    </row>
    <row r="27" spans="1:4">
      <c r="A27" s="447" t="s">
        <v>16</v>
      </c>
      <c r="B27" s="448"/>
      <c r="C27" s="448"/>
      <c r="D27" s="449"/>
    </row>
    <row r="28" spans="1:4">
      <c r="A28" s="455" t="s">
        <v>17</v>
      </c>
      <c r="B28" s="455"/>
      <c r="C28" s="455"/>
      <c r="D28" s="455"/>
    </row>
    <row r="29" spans="1:4" ht="36.75">
      <c r="A29" s="9" t="s">
        <v>58</v>
      </c>
      <c r="B29" s="208" t="s">
        <v>8</v>
      </c>
      <c r="C29" s="454">
        <v>0.54</v>
      </c>
      <c r="D29" s="454">
        <f>C29*7*D9</f>
        <v>8405.5859999999993</v>
      </c>
    </row>
    <row r="30" spans="1:4" ht="24.75">
      <c r="A30" s="10" t="s">
        <v>59</v>
      </c>
      <c r="B30" s="25" t="s">
        <v>60</v>
      </c>
      <c r="C30" s="454"/>
      <c r="D30" s="454"/>
    </row>
    <row r="31" spans="1:4" ht="24.75">
      <c r="A31" s="10" t="s">
        <v>61</v>
      </c>
      <c r="B31" s="25" t="s">
        <v>60</v>
      </c>
      <c r="C31" s="454"/>
      <c r="D31" s="454"/>
    </row>
    <row r="32" spans="1:4" ht="36.75">
      <c r="A32" s="38" t="s">
        <v>62</v>
      </c>
      <c r="B32" s="208" t="s">
        <v>8</v>
      </c>
      <c r="C32" s="454"/>
      <c r="D32" s="454"/>
    </row>
    <row r="33" spans="1:4">
      <c r="A33" s="10" t="s">
        <v>63</v>
      </c>
      <c r="B33" s="25" t="s">
        <v>60</v>
      </c>
      <c r="C33" s="454"/>
      <c r="D33" s="454"/>
    </row>
    <row r="34" spans="1:4" ht="36.75">
      <c r="A34" s="39" t="s">
        <v>20</v>
      </c>
      <c r="B34" s="208" t="s">
        <v>8</v>
      </c>
      <c r="C34" s="454"/>
      <c r="D34" s="454"/>
    </row>
    <row r="35" spans="1:4">
      <c r="A35" s="455" t="s">
        <v>21</v>
      </c>
      <c r="B35" s="455"/>
      <c r="C35" s="455"/>
      <c r="D35" s="455"/>
    </row>
    <row r="36" spans="1:4" ht="36.75">
      <c r="A36" s="38" t="s">
        <v>22</v>
      </c>
      <c r="B36" s="208" t="s">
        <v>8</v>
      </c>
      <c r="C36" s="454">
        <v>0.62</v>
      </c>
      <c r="D36" s="454">
        <f>C36*7*D9</f>
        <v>9650.8579999999984</v>
      </c>
    </row>
    <row r="37" spans="1:4" ht="36.75">
      <c r="A37" s="38" t="s">
        <v>23</v>
      </c>
      <c r="B37" s="208" t="s">
        <v>8</v>
      </c>
      <c r="C37" s="454"/>
      <c r="D37" s="454"/>
    </row>
    <row r="38" spans="1:4" ht="36.75">
      <c r="A38" s="11" t="s">
        <v>64</v>
      </c>
      <c r="B38" s="208" t="s">
        <v>8</v>
      </c>
      <c r="C38" s="454"/>
      <c r="D38" s="454"/>
    </row>
    <row r="39" spans="1:4">
      <c r="A39" s="455" t="s">
        <v>24</v>
      </c>
      <c r="B39" s="455"/>
      <c r="C39" s="455"/>
      <c r="D39" s="455"/>
    </row>
    <row r="40" spans="1:4" ht="36">
      <c r="A40" s="38" t="s">
        <v>65</v>
      </c>
      <c r="B40" s="24" t="s">
        <v>57</v>
      </c>
      <c r="C40" s="454">
        <v>3.35</v>
      </c>
      <c r="D40" s="512">
        <f>C40*7*D9</f>
        <v>52145.764999999992</v>
      </c>
    </row>
    <row r="41" spans="1:4">
      <c r="A41" s="38" t="s">
        <v>66</v>
      </c>
      <c r="B41" s="24" t="s">
        <v>67</v>
      </c>
      <c r="C41" s="454"/>
      <c r="D41" s="512"/>
    </row>
    <row r="42" spans="1:4" ht="24">
      <c r="A42" s="38" t="s">
        <v>68</v>
      </c>
      <c r="B42" s="24" t="s">
        <v>67</v>
      </c>
      <c r="C42" s="454"/>
      <c r="D42" s="512"/>
    </row>
    <row r="43" spans="1:4" ht="36.75">
      <c r="A43" s="38" t="s">
        <v>25</v>
      </c>
      <c r="B43" s="24" t="s">
        <v>69</v>
      </c>
      <c r="C43" s="454"/>
      <c r="D43" s="512"/>
    </row>
    <row r="44" spans="1:4" ht="48.75">
      <c r="A44" s="10" t="s">
        <v>26</v>
      </c>
      <c r="B44" s="24" t="s">
        <v>69</v>
      </c>
      <c r="C44" s="454"/>
      <c r="D44" s="512"/>
    </row>
    <row r="45" spans="1:4">
      <c r="A45" s="207" t="s">
        <v>70</v>
      </c>
      <c r="B45" s="8"/>
      <c r="C45" s="454"/>
      <c r="D45" s="512"/>
    </row>
    <row r="46" spans="1:4" ht="36.75">
      <c r="A46" s="10" t="s">
        <v>71</v>
      </c>
      <c r="B46" s="24" t="s">
        <v>18</v>
      </c>
      <c r="C46" s="454"/>
      <c r="D46" s="512"/>
    </row>
    <row r="47" spans="1:4">
      <c r="A47" s="10" t="s">
        <v>72</v>
      </c>
      <c r="B47" s="24" t="s">
        <v>19</v>
      </c>
      <c r="C47" s="454"/>
      <c r="D47" s="512"/>
    </row>
    <row r="48" spans="1:4">
      <c r="A48" s="10" t="s">
        <v>73</v>
      </c>
      <c r="B48" s="25" t="s">
        <v>19</v>
      </c>
      <c r="C48" s="454"/>
      <c r="D48" s="512"/>
    </row>
    <row r="49" spans="1:4">
      <c r="A49" s="10" t="s">
        <v>74</v>
      </c>
      <c r="B49" s="25" t="s">
        <v>19</v>
      </c>
      <c r="C49" s="454"/>
      <c r="D49" s="512"/>
    </row>
    <row r="50" spans="1:4">
      <c r="A50" s="10" t="s">
        <v>75</v>
      </c>
      <c r="B50" s="25" t="s">
        <v>19</v>
      </c>
      <c r="C50" s="454"/>
      <c r="D50" s="512"/>
    </row>
    <row r="51" spans="1:4">
      <c r="A51" s="10" t="s">
        <v>27</v>
      </c>
      <c r="B51" s="25" t="s">
        <v>19</v>
      </c>
      <c r="C51" s="454"/>
      <c r="D51" s="512"/>
    </row>
    <row r="52" spans="1:4" ht="36.75">
      <c r="A52" s="11" t="s">
        <v>28</v>
      </c>
      <c r="B52" s="24" t="s">
        <v>18</v>
      </c>
      <c r="C52" s="454"/>
      <c r="D52" s="512"/>
    </row>
    <row r="53" spans="1:4">
      <c r="A53" s="455" t="s">
        <v>29</v>
      </c>
      <c r="B53" s="455"/>
      <c r="C53" s="455"/>
      <c r="D53" s="455"/>
    </row>
    <row r="54" spans="1:4" ht="24.75">
      <c r="A54" s="10" t="s">
        <v>30</v>
      </c>
      <c r="B54" s="24" t="s">
        <v>76</v>
      </c>
      <c r="C54" s="454">
        <v>1.54</v>
      </c>
      <c r="D54" s="477">
        <f>C54*7*D9</f>
        <v>23971.486000000001</v>
      </c>
    </row>
    <row r="55" spans="1:4" ht="24.75">
      <c r="A55" s="10" t="s">
        <v>77</v>
      </c>
      <c r="B55" s="24" t="s">
        <v>76</v>
      </c>
      <c r="C55" s="454"/>
      <c r="D55" s="477"/>
    </row>
    <row r="56" spans="1:4" ht="36.75">
      <c r="A56" s="10" t="s">
        <v>31</v>
      </c>
      <c r="B56" s="24" t="s">
        <v>67</v>
      </c>
      <c r="C56" s="454"/>
      <c r="D56" s="477"/>
    </row>
    <row r="57" spans="1:4" ht="24.75">
      <c r="A57" s="10" t="s">
        <v>78</v>
      </c>
      <c r="B57" s="24" t="s">
        <v>76</v>
      </c>
      <c r="C57" s="454"/>
      <c r="D57" s="477"/>
    </row>
    <row r="58" spans="1:4" ht="36.75">
      <c r="A58" s="11" t="s">
        <v>32</v>
      </c>
      <c r="B58" s="24" t="s">
        <v>18</v>
      </c>
      <c r="C58" s="454"/>
      <c r="D58" s="477"/>
    </row>
    <row r="59" spans="1:4">
      <c r="A59" s="11" t="s">
        <v>33</v>
      </c>
      <c r="B59" s="25" t="s">
        <v>67</v>
      </c>
      <c r="C59" s="454"/>
      <c r="D59" s="477"/>
    </row>
    <row r="60" spans="1:4">
      <c r="A60" s="447" t="s">
        <v>34</v>
      </c>
      <c r="B60" s="448"/>
      <c r="C60" s="448"/>
      <c r="D60" s="449"/>
    </row>
    <row r="61" spans="1:4" ht="60">
      <c r="A61" s="41" t="s">
        <v>80</v>
      </c>
      <c r="B61" s="206" t="s">
        <v>79</v>
      </c>
      <c r="C61" s="203">
        <v>2.41</v>
      </c>
      <c r="D61" s="203">
        <f>C61*7*D9</f>
        <v>37513.818999999996</v>
      </c>
    </row>
    <row r="62" spans="1:4">
      <c r="A62" s="204" t="s">
        <v>35</v>
      </c>
      <c r="B62" s="210"/>
      <c r="C62" s="487">
        <v>2.14</v>
      </c>
      <c r="D62" s="540">
        <v>33311.46</v>
      </c>
    </row>
    <row r="63" spans="1:4">
      <c r="A63" s="8" t="s">
        <v>83</v>
      </c>
      <c r="B63" s="210" t="s">
        <v>84</v>
      </c>
      <c r="C63" s="488"/>
      <c r="D63" s="541"/>
    </row>
    <row r="64" spans="1:4">
      <c r="A64" s="8" t="s">
        <v>82</v>
      </c>
      <c r="B64" s="210" t="s">
        <v>84</v>
      </c>
      <c r="C64" s="539"/>
      <c r="D64" s="542"/>
    </row>
    <row r="65" spans="1:4">
      <c r="A65" s="8" t="s">
        <v>81</v>
      </c>
      <c r="B65" s="210" t="s">
        <v>84</v>
      </c>
      <c r="C65" s="204"/>
      <c r="D65" s="204"/>
    </row>
    <row r="66" spans="1:4" ht="72">
      <c r="A66" s="8" t="s">
        <v>170</v>
      </c>
      <c r="B66" s="25"/>
      <c r="C66" s="203">
        <v>4.22</v>
      </c>
      <c r="D66" s="205">
        <v>63990.22</v>
      </c>
    </row>
    <row r="67" spans="1:4">
      <c r="A67" s="8" t="s">
        <v>113</v>
      </c>
      <c r="B67" s="25"/>
      <c r="C67" s="203"/>
      <c r="D67" s="205">
        <v>-5229.8999999999996</v>
      </c>
    </row>
    <row r="68" spans="1:4">
      <c r="A68" s="207" t="s">
        <v>36</v>
      </c>
      <c r="B68" s="25"/>
      <c r="C68" s="210">
        <f>SUM(C66,C62,C61,C54,C40,C36,C29,C25,C18,C15,C14)</f>
        <v>19.359999999999996</v>
      </c>
      <c r="D68" s="89">
        <f>SUM(D66,D62,D61,D54,D40,D36,D29,D25,D18,D15,D14,D67)</f>
        <v>294428.47999999992</v>
      </c>
    </row>
  </sheetData>
  <mergeCells count="24">
    <mergeCell ref="A24:D24"/>
    <mergeCell ref="A1:C1"/>
    <mergeCell ref="A13:D13"/>
    <mergeCell ref="A16:D16"/>
    <mergeCell ref="C18:C23"/>
    <mergeCell ref="D18:D23"/>
    <mergeCell ref="C25:C26"/>
    <mergeCell ref="D25:D26"/>
    <mergeCell ref="A27:D27"/>
    <mergeCell ref="A28:D28"/>
    <mergeCell ref="C29:C34"/>
    <mergeCell ref="D29:D34"/>
    <mergeCell ref="A35:D35"/>
    <mergeCell ref="C36:C38"/>
    <mergeCell ref="D36:D38"/>
    <mergeCell ref="A39:D39"/>
    <mergeCell ref="C40:C52"/>
    <mergeCell ref="D40:D52"/>
    <mergeCell ref="A53:D53"/>
    <mergeCell ref="C54:C59"/>
    <mergeCell ref="D54:D59"/>
    <mergeCell ref="A60:D60"/>
    <mergeCell ref="C62:C64"/>
    <mergeCell ref="D62:D64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G83"/>
  <sheetViews>
    <sheetView workbookViewId="0">
      <selection sqref="A1:F81"/>
    </sheetView>
  </sheetViews>
  <sheetFormatPr defaultRowHeight="15"/>
  <cols>
    <col min="1" max="1" width="50.42578125" customWidth="1"/>
    <col min="4" max="4" width="11.7109375" customWidth="1"/>
    <col min="5" max="5" width="9.5703125" bestFit="1" customWidth="1"/>
  </cols>
  <sheetData>
    <row r="1" spans="1:7">
      <c r="A1" s="507" t="s">
        <v>123</v>
      </c>
      <c r="B1" s="507"/>
      <c r="C1" s="507"/>
      <c r="D1" s="507"/>
      <c r="E1" s="507"/>
      <c r="F1" s="507"/>
    </row>
    <row r="2" spans="1:7">
      <c r="A2" s="533" t="s">
        <v>239</v>
      </c>
      <c r="B2" s="533"/>
      <c r="C2" s="533"/>
      <c r="D2" s="533"/>
      <c r="E2" s="533"/>
      <c r="F2" s="3"/>
    </row>
    <row r="3" spans="1:7">
      <c r="A3" s="533" t="s">
        <v>189</v>
      </c>
      <c r="B3" s="533"/>
      <c r="C3" s="533"/>
      <c r="D3" s="533"/>
      <c r="E3" s="176"/>
      <c r="F3" s="3"/>
      <c r="G3">
        <v>9</v>
      </c>
    </row>
    <row r="4" spans="1:7">
      <c r="A4" s="228"/>
      <c r="B4" s="228"/>
      <c r="C4" s="228"/>
      <c r="D4" s="228"/>
      <c r="E4" s="176"/>
      <c r="F4" s="3"/>
    </row>
    <row r="5" spans="1:7">
      <c r="A5" s="176"/>
      <c r="B5" s="176"/>
      <c r="C5" s="200" t="s">
        <v>37</v>
      </c>
      <c r="D5" s="176">
        <v>1989</v>
      </c>
      <c r="E5" s="176"/>
      <c r="F5" s="3"/>
    </row>
    <row r="6" spans="1:7">
      <c r="A6" s="176"/>
      <c r="B6" s="176"/>
      <c r="C6" s="200" t="s">
        <v>38</v>
      </c>
      <c r="D6" s="176">
        <v>5</v>
      </c>
      <c r="E6" s="176"/>
      <c r="F6" s="3"/>
    </row>
    <row r="7" spans="1:7">
      <c r="A7" s="176"/>
      <c r="B7" s="176"/>
      <c r="C7" s="200" t="s">
        <v>39</v>
      </c>
      <c r="D7" s="176">
        <v>3</v>
      </c>
      <c r="E7" s="176"/>
      <c r="F7" s="3"/>
    </row>
    <row r="8" spans="1:7">
      <c r="A8" s="176"/>
      <c r="B8" s="176"/>
      <c r="C8" s="200" t="s">
        <v>40</v>
      </c>
      <c r="D8" s="176">
        <v>60</v>
      </c>
      <c r="E8" s="176"/>
      <c r="F8" s="3"/>
    </row>
    <row r="9" spans="1:7">
      <c r="A9" s="176"/>
      <c r="B9" s="176"/>
      <c r="C9" s="200" t="s">
        <v>44</v>
      </c>
      <c r="D9" s="176">
        <v>2926.1</v>
      </c>
      <c r="E9" s="176"/>
      <c r="F9" s="3"/>
    </row>
    <row r="10" spans="1:7">
      <c r="A10" s="176"/>
      <c r="B10" s="176"/>
      <c r="C10" s="200" t="s">
        <v>41</v>
      </c>
      <c r="D10" s="176">
        <v>388.6</v>
      </c>
      <c r="E10" s="176"/>
      <c r="F10" s="3"/>
    </row>
    <row r="11" spans="1:7">
      <c r="A11" s="176"/>
      <c r="B11" s="176"/>
      <c r="C11" s="200" t="s">
        <v>45</v>
      </c>
      <c r="D11" s="176">
        <v>647.70000000000005</v>
      </c>
      <c r="E11" s="176"/>
      <c r="F11" s="3"/>
    </row>
    <row r="12" spans="1:7" ht="48.75">
      <c r="A12" s="158" t="s">
        <v>1</v>
      </c>
      <c r="B12" s="158" t="s">
        <v>2</v>
      </c>
      <c r="C12" s="158" t="s">
        <v>3</v>
      </c>
      <c r="D12" s="158" t="s">
        <v>4</v>
      </c>
      <c r="E12" s="176"/>
      <c r="F12" s="3"/>
    </row>
    <row r="13" spans="1:7">
      <c r="A13" s="544" t="s">
        <v>5</v>
      </c>
      <c r="B13" s="545"/>
      <c r="C13" s="545"/>
      <c r="D13" s="546"/>
      <c r="E13" s="176"/>
      <c r="F13" s="3"/>
    </row>
    <row r="14" spans="1:7" ht="171" customHeight="1">
      <c r="A14" s="157" t="s">
        <v>6</v>
      </c>
      <c r="B14" s="211" t="s">
        <v>7</v>
      </c>
      <c r="C14" s="211">
        <v>0.14000000000000001</v>
      </c>
      <c r="D14" s="216">
        <f>C14*D9*9</f>
        <v>3686.8860000000004</v>
      </c>
      <c r="E14" s="176"/>
      <c r="F14" s="3"/>
    </row>
    <row r="15" spans="1:7" ht="147" customHeight="1">
      <c r="A15" s="157" t="s">
        <v>52</v>
      </c>
      <c r="B15" s="211" t="s">
        <v>8</v>
      </c>
      <c r="C15" s="201">
        <v>1.79</v>
      </c>
      <c r="D15" s="216">
        <f>C15*D9*9</f>
        <v>47139.470999999998</v>
      </c>
      <c r="E15" s="176"/>
      <c r="F15" s="3"/>
    </row>
    <row r="16" spans="1:7">
      <c r="A16" s="157" t="s">
        <v>9</v>
      </c>
      <c r="B16" s="158"/>
      <c r="C16" s="99"/>
      <c r="D16" s="202"/>
      <c r="E16" s="176"/>
      <c r="F16" s="3"/>
    </row>
    <row r="17" spans="1:6">
      <c r="A17" s="157" t="s">
        <v>243</v>
      </c>
      <c r="B17" s="158" t="s">
        <v>60</v>
      </c>
      <c r="C17" s="99">
        <v>0.33</v>
      </c>
      <c r="D17" s="202">
        <f>C17*9*D9</f>
        <v>8690.5169999999998</v>
      </c>
      <c r="E17" s="176"/>
      <c r="F17" s="3"/>
    </row>
    <row r="18" spans="1:6">
      <c r="A18" s="157" t="s">
        <v>174</v>
      </c>
      <c r="B18" s="158" t="s">
        <v>137</v>
      </c>
      <c r="C18" s="99">
        <v>0.14000000000000001</v>
      </c>
      <c r="D18" s="202">
        <f>C18*9*D9</f>
        <v>3686.8860000000004</v>
      </c>
      <c r="E18" s="176"/>
      <c r="F18" s="3"/>
    </row>
    <row r="19" spans="1:6">
      <c r="A19" s="157" t="s">
        <v>241</v>
      </c>
      <c r="B19" s="158" t="s">
        <v>60</v>
      </c>
      <c r="C19" s="99">
        <v>0.68</v>
      </c>
      <c r="D19" s="202">
        <f>C19*9*D9</f>
        <v>17907.732</v>
      </c>
      <c r="E19" s="176"/>
      <c r="F19" s="3"/>
    </row>
    <row r="20" spans="1:6" ht="14.25" customHeight="1">
      <c r="A20" s="157" t="s">
        <v>240</v>
      </c>
      <c r="B20" s="158" t="s">
        <v>139</v>
      </c>
      <c r="C20" s="99">
        <v>0.27</v>
      </c>
      <c r="D20" s="202">
        <f>C20*9*D9</f>
        <v>7110.4230000000007</v>
      </c>
      <c r="E20" s="176"/>
      <c r="F20" s="3"/>
    </row>
    <row r="21" spans="1:6">
      <c r="A21" s="157" t="s">
        <v>242</v>
      </c>
      <c r="B21" s="158" t="s">
        <v>137</v>
      </c>
      <c r="C21" s="99">
        <v>0.22</v>
      </c>
      <c r="D21" s="202">
        <f>C21*9*D9</f>
        <v>5793.6779999999999</v>
      </c>
      <c r="E21" s="176"/>
      <c r="F21" s="3"/>
    </row>
    <row r="22" spans="1:6">
      <c r="A22" s="514" t="s">
        <v>10</v>
      </c>
      <c r="B22" s="515"/>
      <c r="C22" s="515"/>
      <c r="D22" s="516"/>
      <c r="E22" s="176"/>
      <c r="F22" s="3"/>
    </row>
    <row r="23" spans="1:6">
      <c r="A23" s="157" t="s">
        <v>48</v>
      </c>
      <c r="B23" s="157"/>
      <c r="C23" s="157"/>
      <c r="D23" s="157"/>
      <c r="E23" s="176"/>
      <c r="F23" s="3"/>
    </row>
    <row r="24" spans="1:6" ht="24.75">
      <c r="A24" s="159" t="s">
        <v>11</v>
      </c>
      <c r="B24" s="158" t="s">
        <v>46</v>
      </c>
      <c r="C24" s="464">
        <v>2.16</v>
      </c>
      <c r="D24" s="464">
        <f>C24*9*D9</f>
        <v>56883.384000000005</v>
      </c>
      <c r="E24" s="176"/>
      <c r="F24" s="3"/>
    </row>
    <row r="25" spans="1:6" ht="24.75">
      <c r="A25" s="159" t="s">
        <v>12</v>
      </c>
      <c r="B25" s="158" t="s">
        <v>46</v>
      </c>
      <c r="C25" s="521"/>
      <c r="D25" s="521"/>
      <c r="E25" s="176"/>
      <c r="F25" s="3"/>
    </row>
    <row r="26" spans="1:6" ht="24.75">
      <c r="A26" s="159" t="s">
        <v>13</v>
      </c>
      <c r="B26" s="158" t="s">
        <v>46</v>
      </c>
      <c r="C26" s="521"/>
      <c r="D26" s="521"/>
      <c r="E26" s="176"/>
      <c r="F26" s="3"/>
    </row>
    <row r="27" spans="1:6" ht="24.75">
      <c r="A27" s="157" t="s">
        <v>51</v>
      </c>
      <c r="B27" s="158" t="s">
        <v>47</v>
      </c>
      <c r="C27" s="521"/>
      <c r="D27" s="521"/>
      <c r="E27" s="176"/>
      <c r="F27" s="3"/>
    </row>
    <row r="28" spans="1:6">
      <c r="A28" s="157" t="s">
        <v>49</v>
      </c>
      <c r="B28" s="158"/>
      <c r="C28" s="521"/>
      <c r="D28" s="521"/>
      <c r="E28" s="176"/>
      <c r="F28" s="3"/>
    </row>
    <row r="29" spans="1:6" ht="36.75">
      <c r="A29" s="157" t="s">
        <v>50</v>
      </c>
      <c r="B29" s="158" t="s">
        <v>54</v>
      </c>
      <c r="C29" s="522"/>
      <c r="D29" s="522"/>
      <c r="E29" s="176"/>
      <c r="F29" s="3"/>
    </row>
    <row r="30" spans="1:6" ht="15" customHeight="1">
      <c r="A30" s="514" t="s">
        <v>55</v>
      </c>
      <c r="B30" s="515"/>
      <c r="C30" s="515"/>
      <c r="D30" s="516"/>
      <c r="E30" s="176"/>
      <c r="F30" s="3"/>
    </row>
    <row r="31" spans="1:6" ht="24">
      <c r="A31" s="159" t="s">
        <v>14</v>
      </c>
      <c r="B31" s="213" t="s">
        <v>56</v>
      </c>
      <c r="C31" s="464">
        <v>0.2</v>
      </c>
      <c r="D31" s="464">
        <f>C31*9*D9</f>
        <v>5266.98</v>
      </c>
      <c r="E31" s="176"/>
      <c r="F31" s="3"/>
    </row>
    <row r="32" spans="1:6" ht="24">
      <c r="A32" s="157" t="s">
        <v>15</v>
      </c>
      <c r="B32" s="213" t="s">
        <v>57</v>
      </c>
      <c r="C32" s="522"/>
      <c r="D32" s="522"/>
      <c r="E32" s="176"/>
      <c r="F32" s="3"/>
    </row>
    <row r="33" spans="1:6">
      <c r="A33" s="514" t="s">
        <v>16</v>
      </c>
      <c r="B33" s="515"/>
      <c r="C33" s="515"/>
      <c r="D33" s="516"/>
      <c r="E33" s="176"/>
      <c r="F33" s="3"/>
    </row>
    <row r="34" spans="1:6">
      <c r="A34" s="514" t="s">
        <v>17</v>
      </c>
      <c r="B34" s="515"/>
      <c r="C34" s="515"/>
      <c r="D34" s="516"/>
      <c r="E34" s="176"/>
      <c r="F34" s="3"/>
    </row>
    <row r="35" spans="1:6" ht="36.75">
      <c r="A35" s="162" t="s">
        <v>58</v>
      </c>
      <c r="B35" s="158" t="s">
        <v>8</v>
      </c>
      <c r="C35" s="464">
        <v>0.61</v>
      </c>
      <c r="D35" s="464">
        <f>C35*9*D9</f>
        <v>16064.289000000001</v>
      </c>
      <c r="E35" s="176"/>
      <c r="F35" s="3"/>
    </row>
    <row r="36" spans="1:6" ht="14.25" customHeight="1">
      <c r="A36" s="163" t="s">
        <v>59</v>
      </c>
      <c r="B36" s="164" t="s">
        <v>60</v>
      </c>
      <c r="C36" s="521"/>
      <c r="D36" s="521"/>
      <c r="E36" s="176"/>
      <c r="F36" s="3"/>
    </row>
    <row r="37" spans="1:6" ht="24.75">
      <c r="A37" s="163" t="s">
        <v>61</v>
      </c>
      <c r="B37" s="164" t="s">
        <v>60</v>
      </c>
      <c r="C37" s="521"/>
      <c r="D37" s="521"/>
      <c r="E37" s="176"/>
      <c r="F37" s="3"/>
    </row>
    <row r="38" spans="1:6" ht="36.75">
      <c r="A38" s="165" t="s">
        <v>62</v>
      </c>
      <c r="B38" s="158" t="s">
        <v>8</v>
      </c>
      <c r="C38" s="521"/>
      <c r="D38" s="521"/>
      <c r="E38" s="176"/>
      <c r="F38" s="3"/>
    </row>
    <row r="39" spans="1:6">
      <c r="A39" s="163" t="s">
        <v>63</v>
      </c>
      <c r="B39" s="164" t="s">
        <v>60</v>
      </c>
      <c r="C39" s="521"/>
      <c r="D39" s="521"/>
      <c r="E39" s="176"/>
      <c r="F39" s="3"/>
    </row>
    <row r="40" spans="1:6" ht="36.75">
      <c r="A40" s="166" t="s">
        <v>20</v>
      </c>
      <c r="B40" s="158" t="s">
        <v>8</v>
      </c>
      <c r="C40" s="522"/>
      <c r="D40" s="522"/>
      <c r="E40" s="176"/>
      <c r="F40" s="3"/>
    </row>
    <row r="41" spans="1:6">
      <c r="A41" s="514" t="s">
        <v>43</v>
      </c>
      <c r="B41" s="515"/>
      <c r="C41" s="515"/>
      <c r="D41" s="516"/>
      <c r="E41" s="176"/>
      <c r="F41" s="3"/>
    </row>
    <row r="42" spans="1:6" ht="36.75">
      <c r="A42" s="163" t="s">
        <v>58</v>
      </c>
      <c r="B42" s="167" t="s">
        <v>18</v>
      </c>
      <c r="C42" s="518">
        <v>1</v>
      </c>
      <c r="D42" s="464">
        <f>C42*9*D9</f>
        <v>26334.899999999998</v>
      </c>
      <c r="E42" s="176"/>
      <c r="F42" s="3"/>
    </row>
    <row r="43" spans="1:6" ht="24.75">
      <c r="A43" s="163" t="s">
        <v>59</v>
      </c>
      <c r="B43" s="167" t="s">
        <v>60</v>
      </c>
      <c r="C43" s="519"/>
      <c r="D43" s="521"/>
      <c r="E43" s="176"/>
      <c r="F43" s="3"/>
    </row>
    <row r="44" spans="1:6" ht="24.75">
      <c r="A44" s="163" t="s">
        <v>87</v>
      </c>
      <c r="B44" s="167" t="s">
        <v>60</v>
      </c>
      <c r="C44" s="519"/>
      <c r="D44" s="521"/>
      <c r="E44" s="176"/>
      <c r="F44" s="3"/>
    </row>
    <row r="45" spans="1:6" ht="36.75">
      <c r="A45" s="163" t="s">
        <v>85</v>
      </c>
      <c r="B45" s="167" t="s">
        <v>18</v>
      </c>
      <c r="C45" s="519"/>
      <c r="D45" s="521"/>
      <c r="E45" s="176"/>
      <c r="F45" s="3"/>
    </row>
    <row r="46" spans="1:6" ht="36.75">
      <c r="A46" s="168" t="s">
        <v>86</v>
      </c>
      <c r="B46" s="167" t="s">
        <v>18</v>
      </c>
      <c r="C46" s="519"/>
      <c r="D46" s="521"/>
      <c r="E46" s="176"/>
      <c r="F46" s="3"/>
    </row>
    <row r="47" spans="1:6">
      <c r="A47" s="163" t="s">
        <v>63</v>
      </c>
      <c r="B47" s="167" t="s">
        <v>60</v>
      </c>
      <c r="C47" s="520"/>
      <c r="D47" s="522"/>
      <c r="E47" s="176"/>
      <c r="F47" s="3"/>
    </row>
    <row r="48" spans="1:6">
      <c r="A48" s="514" t="s">
        <v>21</v>
      </c>
      <c r="B48" s="515"/>
      <c r="C48" s="515"/>
      <c r="D48" s="516"/>
      <c r="E48" s="176"/>
      <c r="F48" s="3"/>
    </row>
    <row r="49" spans="1:6" ht="36.75">
      <c r="A49" s="165" t="s">
        <v>22</v>
      </c>
      <c r="B49" s="158" t="s">
        <v>8</v>
      </c>
      <c r="C49" s="464">
        <v>0.7</v>
      </c>
      <c r="D49" s="464">
        <f>C49*D9*9</f>
        <v>18434.43</v>
      </c>
      <c r="E49" s="176"/>
      <c r="F49" s="3"/>
    </row>
    <row r="50" spans="1:6" ht="36.75">
      <c r="A50" s="165" t="s">
        <v>23</v>
      </c>
      <c r="B50" s="158" t="s">
        <v>8</v>
      </c>
      <c r="C50" s="521"/>
      <c r="D50" s="521"/>
      <c r="E50" s="176"/>
      <c r="F50" s="3"/>
    </row>
    <row r="51" spans="1:6" ht="36.75">
      <c r="A51" s="168" t="s">
        <v>64</v>
      </c>
      <c r="B51" s="158" t="s">
        <v>8</v>
      </c>
      <c r="C51" s="522"/>
      <c r="D51" s="522"/>
      <c r="E51" s="176"/>
      <c r="F51" s="3"/>
    </row>
    <row r="52" spans="1:6">
      <c r="A52" s="514" t="s">
        <v>24</v>
      </c>
      <c r="B52" s="515"/>
      <c r="C52" s="515"/>
      <c r="D52" s="516"/>
      <c r="E52" s="176"/>
      <c r="F52" s="3"/>
    </row>
    <row r="53" spans="1:6" ht="24.75">
      <c r="A53" s="165" t="s">
        <v>65</v>
      </c>
      <c r="B53" s="167" t="s">
        <v>57</v>
      </c>
      <c r="C53" s="464">
        <v>3.74</v>
      </c>
      <c r="D53" s="464">
        <v>95662.66</v>
      </c>
      <c r="E53" s="176"/>
      <c r="F53" s="3"/>
    </row>
    <row r="54" spans="1:6">
      <c r="A54" s="165" t="s">
        <v>66</v>
      </c>
      <c r="B54" s="167" t="s">
        <v>67</v>
      </c>
      <c r="C54" s="521"/>
      <c r="D54" s="521"/>
      <c r="E54" s="176"/>
      <c r="F54" s="3"/>
    </row>
    <row r="55" spans="1:6" ht="24">
      <c r="A55" s="165" t="s">
        <v>68</v>
      </c>
      <c r="B55" s="167" t="s">
        <v>67</v>
      </c>
      <c r="C55" s="521"/>
      <c r="D55" s="521"/>
      <c r="E55" s="176"/>
      <c r="F55" s="3"/>
    </row>
    <row r="56" spans="1:6" ht="36.75">
      <c r="A56" s="165" t="s">
        <v>25</v>
      </c>
      <c r="B56" s="167" t="s">
        <v>69</v>
      </c>
      <c r="C56" s="521"/>
      <c r="D56" s="521"/>
      <c r="E56" s="176"/>
      <c r="F56" s="3"/>
    </row>
    <row r="57" spans="1:6" ht="48.75">
      <c r="A57" s="163" t="s">
        <v>26</v>
      </c>
      <c r="B57" s="167" t="s">
        <v>69</v>
      </c>
      <c r="C57" s="521"/>
      <c r="D57" s="521"/>
      <c r="E57" s="176"/>
      <c r="F57" s="3"/>
    </row>
    <row r="58" spans="1:6">
      <c r="A58" s="157" t="s">
        <v>70</v>
      </c>
      <c r="B58" s="157"/>
      <c r="C58" s="521"/>
      <c r="D58" s="521"/>
      <c r="E58" s="176"/>
      <c r="F58" s="3"/>
    </row>
    <row r="59" spans="1:6" ht="36.75">
      <c r="A59" s="163" t="s">
        <v>71</v>
      </c>
      <c r="B59" s="167" t="s">
        <v>18</v>
      </c>
      <c r="C59" s="521"/>
      <c r="D59" s="521"/>
      <c r="E59" s="176"/>
      <c r="F59" s="3"/>
    </row>
    <row r="60" spans="1:6">
      <c r="A60" s="163" t="s">
        <v>72</v>
      </c>
      <c r="B60" s="167" t="s">
        <v>19</v>
      </c>
      <c r="C60" s="521"/>
      <c r="D60" s="521"/>
      <c r="E60" s="176"/>
      <c r="F60" s="3"/>
    </row>
    <row r="61" spans="1:6">
      <c r="A61" s="163" t="s">
        <v>73</v>
      </c>
      <c r="B61" s="164" t="s">
        <v>19</v>
      </c>
      <c r="C61" s="521"/>
      <c r="D61" s="521"/>
      <c r="E61" s="176"/>
      <c r="F61" s="3"/>
    </row>
    <row r="62" spans="1:6">
      <c r="A62" s="163" t="s">
        <v>74</v>
      </c>
      <c r="B62" s="164" t="s">
        <v>19</v>
      </c>
      <c r="C62" s="521"/>
      <c r="D62" s="521"/>
      <c r="E62" s="176"/>
      <c r="F62" s="3"/>
    </row>
    <row r="63" spans="1:6">
      <c r="A63" s="163" t="s">
        <v>75</v>
      </c>
      <c r="B63" s="164" t="s">
        <v>19</v>
      </c>
      <c r="C63" s="521"/>
      <c r="D63" s="521"/>
      <c r="E63" s="176"/>
      <c r="F63" s="3"/>
    </row>
    <row r="64" spans="1:6">
      <c r="A64" s="163" t="s">
        <v>27</v>
      </c>
      <c r="B64" s="164" t="s">
        <v>19</v>
      </c>
      <c r="C64" s="521"/>
      <c r="D64" s="521"/>
      <c r="E64" s="176"/>
      <c r="F64" s="3"/>
    </row>
    <row r="65" spans="1:6" ht="36.75">
      <c r="A65" s="168" t="s">
        <v>28</v>
      </c>
      <c r="B65" s="167" t="s">
        <v>18</v>
      </c>
      <c r="C65" s="522"/>
      <c r="D65" s="522"/>
      <c r="E65" s="176"/>
      <c r="F65" s="3"/>
    </row>
    <row r="66" spans="1:6">
      <c r="A66" s="514" t="s">
        <v>29</v>
      </c>
      <c r="B66" s="515"/>
      <c r="C66" s="515"/>
      <c r="D66" s="516"/>
      <c r="E66" s="176"/>
      <c r="F66" s="3"/>
    </row>
    <row r="67" spans="1:6" ht="24.75">
      <c r="A67" s="163" t="s">
        <v>30</v>
      </c>
      <c r="B67" s="167" t="s">
        <v>76</v>
      </c>
      <c r="C67" s="518">
        <v>0.74</v>
      </c>
      <c r="D67" s="464">
        <f>C67*9*D9</f>
        <v>19487.826000000001</v>
      </c>
      <c r="E67" s="176"/>
      <c r="F67" s="3"/>
    </row>
    <row r="68" spans="1:6" ht="24.75">
      <c r="A68" s="163" t="s">
        <v>77</v>
      </c>
      <c r="B68" s="167" t="s">
        <v>76</v>
      </c>
      <c r="C68" s="519"/>
      <c r="D68" s="521"/>
      <c r="E68" s="176"/>
      <c r="F68" s="3"/>
    </row>
    <row r="69" spans="1:6" ht="36.75">
      <c r="A69" s="163" t="s">
        <v>31</v>
      </c>
      <c r="B69" s="167" t="s">
        <v>67</v>
      </c>
      <c r="C69" s="519"/>
      <c r="D69" s="521"/>
      <c r="E69" s="176"/>
      <c r="F69" s="3"/>
    </row>
    <row r="70" spans="1:6" ht="24.75">
      <c r="A70" s="163" t="s">
        <v>78</v>
      </c>
      <c r="B70" s="167" t="s">
        <v>76</v>
      </c>
      <c r="C70" s="519"/>
      <c r="D70" s="521"/>
      <c r="E70" s="176"/>
      <c r="F70" s="3"/>
    </row>
    <row r="71" spans="1:6" ht="36.75">
      <c r="A71" s="168" t="s">
        <v>32</v>
      </c>
      <c r="B71" s="167" t="s">
        <v>18</v>
      </c>
      <c r="C71" s="519"/>
      <c r="D71" s="521"/>
      <c r="E71" s="176"/>
      <c r="F71" s="3"/>
    </row>
    <row r="72" spans="1:6">
      <c r="A72" s="168" t="s">
        <v>33</v>
      </c>
      <c r="B72" s="164" t="s">
        <v>67</v>
      </c>
      <c r="C72" s="520"/>
      <c r="D72" s="522"/>
      <c r="E72" s="176"/>
      <c r="F72" s="3"/>
    </row>
    <row r="73" spans="1:6">
      <c r="A73" s="514" t="s">
        <v>34</v>
      </c>
      <c r="B73" s="515"/>
      <c r="C73" s="515"/>
      <c r="D73" s="516"/>
      <c r="E73" s="176"/>
      <c r="F73" s="3"/>
    </row>
    <row r="74" spans="1:6" ht="48">
      <c r="A74" s="170" t="s">
        <v>80</v>
      </c>
      <c r="B74" s="214" t="s">
        <v>79</v>
      </c>
      <c r="C74" s="214">
        <v>2.41</v>
      </c>
      <c r="D74" s="227">
        <f>C74*9*D9</f>
        <v>63467.109000000004</v>
      </c>
      <c r="E74" s="176"/>
      <c r="F74" s="3"/>
    </row>
    <row r="75" spans="1:6">
      <c r="A75" s="213" t="s">
        <v>35</v>
      </c>
      <c r="B75" s="212"/>
      <c r="C75" s="464">
        <v>2.14</v>
      </c>
      <c r="D75" s="509">
        <v>56356.47</v>
      </c>
      <c r="E75" s="543"/>
      <c r="F75" s="3"/>
    </row>
    <row r="76" spans="1:6">
      <c r="A76" s="157" t="s">
        <v>83</v>
      </c>
      <c r="B76" s="212" t="s">
        <v>84</v>
      </c>
      <c r="C76" s="521"/>
      <c r="D76" s="510"/>
      <c r="E76" s="543"/>
      <c r="F76" s="3"/>
    </row>
    <row r="77" spans="1:6">
      <c r="A77" s="157" t="s">
        <v>82</v>
      </c>
      <c r="B77" s="212" t="s">
        <v>84</v>
      </c>
      <c r="C77" s="521"/>
      <c r="D77" s="510"/>
      <c r="E77" s="543"/>
      <c r="F77" s="3"/>
    </row>
    <row r="78" spans="1:6">
      <c r="A78" s="157" t="s">
        <v>81</v>
      </c>
      <c r="B78" s="212" t="s">
        <v>84</v>
      </c>
      <c r="C78" s="155"/>
      <c r="D78" s="175"/>
      <c r="E78" s="176"/>
      <c r="F78" s="3"/>
    </row>
    <row r="79" spans="1:6" ht="60">
      <c r="A79" s="157" t="s">
        <v>170</v>
      </c>
      <c r="B79" s="167" t="s">
        <v>18</v>
      </c>
      <c r="C79" s="215">
        <v>4.3499999999999996</v>
      </c>
      <c r="D79" s="226">
        <v>109028.17</v>
      </c>
      <c r="E79" s="229"/>
      <c r="F79" s="3"/>
    </row>
    <row r="80" spans="1:6">
      <c r="A80" s="8" t="s">
        <v>113</v>
      </c>
      <c r="B80" s="167"/>
      <c r="C80" s="215"/>
      <c r="D80" s="215">
        <f>-(68.5*9*17.22)</f>
        <v>-10616.13</v>
      </c>
      <c r="E80" s="229"/>
      <c r="F80" s="106"/>
    </row>
    <row r="81" spans="1:6">
      <c r="A81" s="157" t="s">
        <v>36</v>
      </c>
      <c r="B81" s="164"/>
      <c r="C81" s="121">
        <f>SUM(C79,C75,C74,C67,C53,C49,C42,C35,C31,C24,C21,C20,C19,C18,C17,C15,C14)</f>
        <v>21.619999999999994</v>
      </c>
      <c r="D81" s="121">
        <f>SUM(D14,D15,D17,D18,D19,D20,D21,D24,D31,D35,D42,D49,D53,D67,D74,D75,D79,D80)</f>
        <v>550385.6810000001</v>
      </c>
      <c r="E81" s="53"/>
      <c r="F81" s="106"/>
    </row>
    <row r="82" spans="1:6">
      <c r="E82" s="65"/>
    </row>
    <row r="83" spans="1:6">
      <c r="D83" s="52"/>
    </row>
  </sheetData>
  <mergeCells count="30">
    <mergeCell ref="C35:C40"/>
    <mergeCell ref="D35:D40"/>
    <mergeCell ref="A1:F1"/>
    <mergeCell ref="A2:E2"/>
    <mergeCell ref="A3:D3"/>
    <mergeCell ref="A13:D13"/>
    <mergeCell ref="A22:D22"/>
    <mergeCell ref="C24:C29"/>
    <mergeCell ref="D24:D29"/>
    <mergeCell ref="A30:D30"/>
    <mergeCell ref="C31:C32"/>
    <mergeCell ref="D31:D32"/>
    <mergeCell ref="A33:D33"/>
    <mergeCell ref="A34:D34"/>
    <mergeCell ref="A41:D41"/>
    <mergeCell ref="C42:C47"/>
    <mergeCell ref="D42:D47"/>
    <mergeCell ref="A48:D48"/>
    <mergeCell ref="C49:C51"/>
    <mergeCell ref="D49:D51"/>
    <mergeCell ref="A73:D73"/>
    <mergeCell ref="C75:C77"/>
    <mergeCell ref="D75:D77"/>
    <mergeCell ref="E75:E77"/>
    <mergeCell ref="A52:D52"/>
    <mergeCell ref="C53:C65"/>
    <mergeCell ref="D53:D65"/>
    <mergeCell ref="A66:D66"/>
    <mergeCell ref="C67:C72"/>
    <mergeCell ref="D67:D72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F79"/>
  <sheetViews>
    <sheetView topLeftCell="A76" workbookViewId="0">
      <selection activeCell="H12" sqref="H12"/>
    </sheetView>
  </sheetViews>
  <sheetFormatPr defaultRowHeight="15"/>
  <cols>
    <col min="1" max="1" width="46.140625" customWidth="1"/>
    <col min="5" max="5" width="9.5703125" bestFit="1" customWidth="1"/>
  </cols>
  <sheetData>
    <row r="1" spans="1:6">
      <c r="A1" s="507" t="s">
        <v>123</v>
      </c>
      <c r="B1" s="507"/>
      <c r="C1" s="507"/>
      <c r="D1" s="507"/>
      <c r="E1" s="507"/>
      <c r="F1" s="507"/>
    </row>
    <row r="2" spans="1:6">
      <c r="A2" s="533" t="s">
        <v>244</v>
      </c>
      <c r="B2" s="533"/>
      <c r="C2" s="533"/>
      <c r="D2" s="533"/>
      <c r="E2" s="533"/>
      <c r="F2" s="3"/>
    </row>
    <row r="3" spans="1:6">
      <c r="A3" s="533" t="s">
        <v>128</v>
      </c>
      <c r="B3" s="533"/>
      <c r="C3" s="533"/>
      <c r="D3" s="533"/>
      <c r="E3" s="176"/>
      <c r="F3" s="3"/>
    </row>
    <row r="4" spans="1:6">
      <c r="A4" s="237"/>
      <c r="B4" s="237"/>
      <c r="C4" s="237"/>
      <c r="D4" s="237"/>
      <c r="E4" s="176"/>
      <c r="F4" s="3"/>
    </row>
    <row r="5" spans="1:6">
      <c r="A5" s="176"/>
      <c r="B5" s="176"/>
      <c r="C5" s="200" t="s">
        <v>37</v>
      </c>
      <c r="D5" s="176">
        <v>1963</v>
      </c>
      <c r="E5" s="176"/>
      <c r="F5" s="3"/>
    </row>
    <row r="6" spans="1:6">
      <c r="A6" s="176"/>
      <c r="B6" s="176"/>
      <c r="C6" s="200" t="s">
        <v>38</v>
      </c>
      <c r="D6" s="176">
        <v>2</v>
      </c>
      <c r="E6" s="176"/>
      <c r="F6" s="3"/>
    </row>
    <row r="7" spans="1:6">
      <c r="A7" s="176"/>
      <c r="B7" s="176"/>
      <c r="C7" s="200" t="s">
        <v>39</v>
      </c>
      <c r="D7" s="176">
        <v>2</v>
      </c>
      <c r="E7" s="176"/>
      <c r="F7" s="3"/>
    </row>
    <row r="8" spans="1:6">
      <c r="A8" s="176"/>
      <c r="B8" s="176"/>
      <c r="C8" s="200" t="s">
        <v>40</v>
      </c>
      <c r="D8" s="176">
        <v>16</v>
      </c>
      <c r="E8" s="176"/>
      <c r="F8" s="3"/>
    </row>
    <row r="9" spans="1:6">
      <c r="A9" s="176"/>
      <c r="B9" s="176"/>
      <c r="C9" s="200" t="s">
        <v>44</v>
      </c>
      <c r="D9" s="176">
        <v>566</v>
      </c>
      <c r="E9" s="176"/>
      <c r="F9" s="3"/>
    </row>
    <row r="10" spans="1:6">
      <c r="A10" s="176"/>
      <c r="B10" s="176"/>
      <c r="C10" s="200" t="s">
        <v>41</v>
      </c>
      <c r="D10" s="176">
        <v>22.9</v>
      </c>
      <c r="E10" s="176"/>
      <c r="F10" s="3"/>
    </row>
    <row r="11" spans="1:6">
      <c r="A11" s="176"/>
      <c r="B11" s="176"/>
      <c r="C11" s="200" t="s">
        <v>45</v>
      </c>
      <c r="D11" s="176"/>
      <c r="E11" s="176"/>
      <c r="F11" s="3"/>
    </row>
    <row r="12" spans="1:6" ht="48.75">
      <c r="A12" s="158" t="s">
        <v>1</v>
      </c>
      <c r="B12" s="158" t="s">
        <v>2</v>
      </c>
      <c r="C12" s="158" t="s">
        <v>3</v>
      </c>
      <c r="D12" s="158" t="s">
        <v>4</v>
      </c>
      <c r="E12" s="176"/>
      <c r="F12" s="3"/>
    </row>
    <row r="13" spans="1:6">
      <c r="A13" s="544" t="s">
        <v>5</v>
      </c>
      <c r="B13" s="545"/>
      <c r="C13" s="545"/>
      <c r="D13" s="546"/>
      <c r="E13" s="176"/>
      <c r="F13" s="3"/>
    </row>
    <row r="14" spans="1:6" ht="180">
      <c r="A14" s="157" t="s">
        <v>6</v>
      </c>
      <c r="B14" s="230" t="s">
        <v>7</v>
      </c>
      <c r="C14" s="230">
        <v>0.14000000000000001</v>
      </c>
      <c r="D14" s="236">
        <f>C14*D9*8</f>
        <v>633.92000000000007</v>
      </c>
      <c r="E14" s="176"/>
      <c r="F14" s="3"/>
    </row>
    <row r="15" spans="1:6" ht="156">
      <c r="A15" s="157" t="s">
        <v>52</v>
      </c>
      <c r="B15" s="230" t="s">
        <v>8</v>
      </c>
      <c r="C15" s="201">
        <v>1.66</v>
      </c>
      <c r="D15" s="236">
        <f>C15*D9*8</f>
        <v>7516.48</v>
      </c>
      <c r="E15" s="176"/>
      <c r="F15" s="3"/>
    </row>
    <row r="16" spans="1:6">
      <c r="A16" s="157" t="s">
        <v>9</v>
      </c>
      <c r="B16" s="158"/>
      <c r="C16" s="99"/>
      <c r="D16" s="202"/>
      <c r="E16" s="176"/>
      <c r="F16" s="3"/>
    </row>
    <row r="17" spans="1:6">
      <c r="A17" s="157" t="s">
        <v>245</v>
      </c>
      <c r="B17" s="158" t="s">
        <v>142</v>
      </c>
      <c r="C17" s="99">
        <v>0.18</v>
      </c>
      <c r="D17" s="202">
        <f>C17*8*D9</f>
        <v>815.04</v>
      </c>
      <c r="E17" s="176"/>
      <c r="F17" s="3"/>
    </row>
    <row r="18" spans="1:6">
      <c r="A18" s="157" t="s">
        <v>148</v>
      </c>
      <c r="B18" s="158" t="s">
        <v>143</v>
      </c>
      <c r="C18" s="99">
        <v>1.32</v>
      </c>
      <c r="D18" s="202">
        <f>C18*8*D9</f>
        <v>5976.96</v>
      </c>
      <c r="E18" s="176"/>
      <c r="F18" s="3"/>
    </row>
    <row r="19" spans="1:6" ht="24.75">
      <c r="A19" s="157" t="s">
        <v>246</v>
      </c>
      <c r="B19" s="158" t="s">
        <v>247</v>
      </c>
      <c r="C19" s="99">
        <v>0.27</v>
      </c>
      <c r="D19" s="202">
        <f>C19*8*D9</f>
        <v>1222.5600000000002</v>
      </c>
      <c r="E19" s="176"/>
      <c r="F19" s="3"/>
    </row>
    <row r="20" spans="1:6">
      <c r="A20" s="514" t="s">
        <v>10</v>
      </c>
      <c r="B20" s="515"/>
      <c r="C20" s="515"/>
      <c r="D20" s="516"/>
      <c r="E20" s="176"/>
      <c r="F20" s="3"/>
    </row>
    <row r="21" spans="1:6">
      <c r="A21" s="157" t="s">
        <v>48</v>
      </c>
      <c r="B21" s="157"/>
      <c r="C21" s="157"/>
      <c r="D21" s="157"/>
      <c r="E21" s="176"/>
      <c r="F21" s="3"/>
    </row>
    <row r="22" spans="1:6" ht="24.75">
      <c r="A22" s="159" t="s">
        <v>11</v>
      </c>
      <c r="B22" s="158" t="s">
        <v>46</v>
      </c>
      <c r="C22" s="464">
        <v>2.16</v>
      </c>
      <c r="D22" s="464">
        <f>C22*8*D9</f>
        <v>9780.4800000000014</v>
      </c>
      <c r="E22" s="176"/>
      <c r="F22" s="3"/>
    </row>
    <row r="23" spans="1:6" ht="24.75">
      <c r="A23" s="159" t="s">
        <v>12</v>
      </c>
      <c r="B23" s="158" t="s">
        <v>46</v>
      </c>
      <c r="C23" s="521"/>
      <c r="D23" s="521"/>
      <c r="E23" s="176"/>
      <c r="F23" s="3"/>
    </row>
    <row r="24" spans="1:6" ht="24.75">
      <c r="A24" s="159" t="s">
        <v>13</v>
      </c>
      <c r="B24" s="158" t="s">
        <v>46</v>
      </c>
      <c r="C24" s="521"/>
      <c r="D24" s="521"/>
      <c r="E24" s="176"/>
      <c r="F24" s="3"/>
    </row>
    <row r="25" spans="1:6" ht="24.75">
      <c r="A25" s="157" t="s">
        <v>51</v>
      </c>
      <c r="B25" s="158" t="s">
        <v>47</v>
      </c>
      <c r="C25" s="521"/>
      <c r="D25" s="521"/>
      <c r="E25" s="176"/>
      <c r="F25" s="3"/>
    </row>
    <row r="26" spans="1:6">
      <c r="A26" s="157" t="s">
        <v>49</v>
      </c>
      <c r="B26" s="158"/>
      <c r="C26" s="521"/>
      <c r="D26" s="521"/>
      <c r="E26" s="176"/>
      <c r="F26" s="3"/>
    </row>
    <row r="27" spans="1:6" ht="36.75">
      <c r="A27" s="157" t="s">
        <v>50</v>
      </c>
      <c r="B27" s="158" t="s">
        <v>54</v>
      </c>
      <c r="C27" s="522"/>
      <c r="D27" s="522"/>
      <c r="E27" s="176"/>
      <c r="F27" s="3"/>
    </row>
    <row r="28" spans="1:6">
      <c r="A28" s="514" t="s">
        <v>55</v>
      </c>
      <c r="B28" s="515"/>
      <c r="C28" s="515"/>
      <c r="D28" s="516"/>
      <c r="E28" s="176"/>
      <c r="F28" s="3"/>
    </row>
    <row r="29" spans="1:6" ht="24">
      <c r="A29" s="159" t="s">
        <v>14</v>
      </c>
      <c r="B29" s="232" t="s">
        <v>56</v>
      </c>
      <c r="C29" s="464">
        <v>0.2</v>
      </c>
      <c r="D29" s="464">
        <f>C29*8*D9</f>
        <v>905.6</v>
      </c>
      <c r="E29" s="176"/>
      <c r="F29" s="3"/>
    </row>
    <row r="30" spans="1:6" ht="24">
      <c r="A30" s="157" t="s">
        <v>15</v>
      </c>
      <c r="B30" s="232" t="s">
        <v>57</v>
      </c>
      <c r="C30" s="522"/>
      <c r="D30" s="522"/>
      <c r="E30" s="176"/>
      <c r="F30" s="3"/>
    </row>
    <row r="31" spans="1:6">
      <c r="A31" s="514" t="s">
        <v>16</v>
      </c>
      <c r="B31" s="515"/>
      <c r="C31" s="515"/>
      <c r="D31" s="516"/>
      <c r="E31" s="176"/>
      <c r="F31" s="3"/>
    </row>
    <row r="32" spans="1:6">
      <c r="A32" s="514" t="s">
        <v>17</v>
      </c>
      <c r="B32" s="515"/>
      <c r="C32" s="515"/>
      <c r="D32" s="516"/>
      <c r="E32" s="176"/>
      <c r="F32" s="3"/>
    </row>
    <row r="33" spans="1:6" ht="36.75">
      <c r="A33" s="162" t="s">
        <v>58</v>
      </c>
      <c r="B33" s="158" t="s">
        <v>8</v>
      </c>
      <c r="C33" s="464">
        <v>0.61</v>
      </c>
      <c r="D33" s="464">
        <f>C33*8*D9</f>
        <v>2762.08</v>
      </c>
      <c r="E33" s="176"/>
      <c r="F33" s="3"/>
    </row>
    <row r="34" spans="1:6" ht="24.75">
      <c r="A34" s="163" t="s">
        <v>59</v>
      </c>
      <c r="B34" s="164" t="s">
        <v>60</v>
      </c>
      <c r="C34" s="521"/>
      <c r="D34" s="521"/>
      <c r="E34" s="176"/>
      <c r="F34" s="3"/>
    </row>
    <row r="35" spans="1:6" ht="24.75">
      <c r="A35" s="163" t="s">
        <v>61</v>
      </c>
      <c r="B35" s="164" t="s">
        <v>60</v>
      </c>
      <c r="C35" s="521"/>
      <c r="D35" s="521"/>
      <c r="E35" s="176"/>
      <c r="F35" s="3"/>
    </row>
    <row r="36" spans="1:6" ht="36.75">
      <c r="A36" s="165" t="s">
        <v>62</v>
      </c>
      <c r="B36" s="158" t="s">
        <v>8</v>
      </c>
      <c r="C36" s="521"/>
      <c r="D36" s="521"/>
      <c r="E36" s="176"/>
      <c r="F36" s="3"/>
    </row>
    <row r="37" spans="1:6">
      <c r="A37" s="163" t="s">
        <v>63</v>
      </c>
      <c r="B37" s="164" t="s">
        <v>60</v>
      </c>
      <c r="C37" s="521"/>
      <c r="D37" s="521"/>
      <c r="E37" s="176"/>
      <c r="F37" s="3"/>
    </row>
    <row r="38" spans="1:6" ht="36.75">
      <c r="A38" s="166" t="s">
        <v>20</v>
      </c>
      <c r="B38" s="158" t="s">
        <v>8</v>
      </c>
      <c r="C38" s="522"/>
      <c r="D38" s="522"/>
      <c r="E38" s="176"/>
      <c r="F38" s="3"/>
    </row>
    <row r="39" spans="1:6">
      <c r="A39" s="514" t="s">
        <v>43</v>
      </c>
      <c r="B39" s="515"/>
      <c r="C39" s="515"/>
      <c r="D39" s="516"/>
      <c r="E39" s="176"/>
      <c r="F39" s="3"/>
    </row>
    <row r="40" spans="1:6" ht="36.75">
      <c r="A40" s="163" t="s">
        <v>58</v>
      </c>
      <c r="B40" s="167" t="s">
        <v>18</v>
      </c>
      <c r="C40" s="518">
        <v>1</v>
      </c>
      <c r="D40" s="464">
        <f>C40*8*D9</f>
        <v>4528</v>
      </c>
      <c r="E40" s="176"/>
      <c r="F40" s="3"/>
    </row>
    <row r="41" spans="1:6" ht="24.75">
      <c r="A41" s="163" t="s">
        <v>59</v>
      </c>
      <c r="B41" s="167" t="s">
        <v>60</v>
      </c>
      <c r="C41" s="519"/>
      <c r="D41" s="521"/>
      <c r="E41" s="176"/>
      <c r="F41" s="3"/>
    </row>
    <row r="42" spans="1:6" ht="24.75">
      <c r="A42" s="163" t="s">
        <v>87</v>
      </c>
      <c r="B42" s="167" t="s">
        <v>60</v>
      </c>
      <c r="C42" s="519"/>
      <c r="D42" s="521"/>
      <c r="E42" s="176"/>
      <c r="F42" s="3"/>
    </row>
    <row r="43" spans="1:6" ht="36.75">
      <c r="A43" s="163" t="s">
        <v>85</v>
      </c>
      <c r="B43" s="167" t="s">
        <v>18</v>
      </c>
      <c r="C43" s="519"/>
      <c r="D43" s="521"/>
      <c r="E43" s="176"/>
      <c r="F43" s="3"/>
    </row>
    <row r="44" spans="1:6" ht="36.75">
      <c r="A44" s="168" t="s">
        <v>86</v>
      </c>
      <c r="B44" s="167" t="s">
        <v>18</v>
      </c>
      <c r="C44" s="519"/>
      <c r="D44" s="521"/>
      <c r="E44" s="176"/>
      <c r="F44" s="3"/>
    </row>
    <row r="45" spans="1:6">
      <c r="A45" s="163" t="s">
        <v>63</v>
      </c>
      <c r="B45" s="167" t="s">
        <v>60</v>
      </c>
      <c r="C45" s="520"/>
      <c r="D45" s="522"/>
      <c r="E45" s="176"/>
      <c r="F45" s="3"/>
    </row>
    <row r="46" spans="1:6">
      <c r="A46" s="514" t="s">
        <v>21</v>
      </c>
      <c r="B46" s="515"/>
      <c r="C46" s="515"/>
      <c r="D46" s="516"/>
      <c r="E46" s="176"/>
      <c r="F46" s="3"/>
    </row>
    <row r="47" spans="1:6" ht="36.75">
      <c r="A47" s="165" t="s">
        <v>22</v>
      </c>
      <c r="B47" s="158" t="s">
        <v>8</v>
      </c>
      <c r="C47" s="464">
        <v>0.7</v>
      </c>
      <c r="D47" s="464">
        <f>C47*D9*8</f>
        <v>3169.6</v>
      </c>
      <c r="E47" s="176"/>
      <c r="F47" s="3"/>
    </row>
    <row r="48" spans="1:6" ht="36.75">
      <c r="A48" s="165" t="s">
        <v>23</v>
      </c>
      <c r="B48" s="158" t="s">
        <v>8</v>
      </c>
      <c r="C48" s="521"/>
      <c r="D48" s="521"/>
      <c r="E48" s="176"/>
      <c r="F48" s="3"/>
    </row>
    <row r="49" spans="1:6" ht="36.75">
      <c r="A49" s="168" t="s">
        <v>64</v>
      </c>
      <c r="B49" s="158" t="s">
        <v>8</v>
      </c>
      <c r="C49" s="522"/>
      <c r="D49" s="522"/>
      <c r="E49" s="176"/>
      <c r="F49" s="3"/>
    </row>
    <row r="50" spans="1:6">
      <c r="A50" s="514" t="s">
        <v>24</v>
      </c>
      <c r="B50" s="515"/>
      <c r="C50" s="515"/>
      <c r="D50" s="516"/>
      <c r="E50" s="176"/>
      <c r="F50" s="3"/>
    </row>
    <row r="51" spans="1:6" ht="36">
      <c r="A51" s="165" t="s">
        <v>65</v>
      </c>
      <c r="B51" s="167" t="s">
        <v>57</v>
      </c>
      <c r="C51" s="464">
        <v>3.74</v>
      </c>
      <c r="D51" s="464">
        <f>C51*8*D9</f>
        <v>16934.72</v>
      </c>
      <c r="E51" s="176"/>
      <c r="F51" s="3"/>
    </row>
    <row r="52" spans="1:6">
      <c r="A52" s="165" t="s">
        <v>66</v>
      </c>
      <c r="B52" s="167" t="s">
        <v>67</v>
      </c>
      <c r="C52" s="521"/>
      <c r="D52" s="521"/>
      <c r="E52" s="176"/>
      <c r="F52" s="3"/>
    </row>
    <row r="53" spans="1:6" ht="24">
      <c r="A53" s="165" t="s">
        <v>68</v>
      </c>
      <c r="B53" s="167" t="s">
        <v>67</v>
      </c>
      <c r="C53" s="521"/>
      <c r="D53" s="521"/>
      <c r="E53" s="176"/>
      <c r="F53" s="3"/>
    </row>
    <row r="54" spans="1:6" ht="36.75">
      <c r="A54" s="165" t="s">
        <v>25</v>
      </c>
      <c r="B54" s="167" t="s">
        <v>69</v>
      </c>
      <c r="C54" s="521"/>
      <c r="D54" s="521"/>
      <c r="E54" s="176"/>
      <c r="F54" s="3"/>
    </row>
    <row r="55" spans="1:6" ht="48.75">
      <c r="A55" s="163" t="s">
        <v>26</v>
      </c>
      <c r="B55" s="167" t="s">
        <v>69</v>
      </c>
      <c r="C55" s="521"/>
      <c r="D55" s="521"/>
      <c r="E55" s="176"/>
      <c r="F55" s="3"/>
    </row>
    <row r="56" spans="1:6">
      <c r="A56" s="157" t="s">
        <v>70</v>
      </c>
      <c r="B56" s="157"/>
      <c r="C56" s="521"/>
      <c r="D56" s="521"/>
      <c r="E56" s="176"/>
      <c r="F56" s="3"/>
    </row>
    <row r="57" spans="1:6" ht="36.75">
      <c r="A57" s="163" t="s">
        <v>71</v>
      </c>
      <c r="B57" s="167" t="s">
        <v>18</v>
      </c>
      <c r="C57" s="521"/>
      <c r="D57" s="521"/>
      <c r="E57" s="176"/>
      <c r="F57" s="3"/>
    </row>
    <row r="58" spans="1:6">
      <c r="A58" s="163" t="s">
        <v>72</v>
      </c>
      <c r="B58" s="167" t="s">
        <v>19</v>
      </c>
      <c r="C58" s="521"/>
      <c r="D58" s="521"/>
      <c r="E58" s="176"/>
      <c r="F58" s="3"/>
    </row>
    <row r="59" spans="1:6">
      <c r="A59" s="163" t="s">
        <v>73</v>
      </c>
      <c r="B59" s="164" t="s">
        <v>19</v>
      </c>
      <c r="C59" s="521"/>
      <c r="D59" s="521"/>
      <c r="E59" s="176"/>
      <c r="F59" s="3"/>
    </row>
    <row r="60" spans="1:6">
      <c r="A60" s="163" t="s">
        <v>74</v>
      </c>
      <c r="B60" s="164" t="s">
        <v>19</v>
      </c>
      <c r="C60" s="521"/>
      <c r="D60" s="521"/>
      <c r="E60" s="176"/>
      <c r="F60" s="3"/>
    </row>
    <row r="61" spans="1:6">
      <c r="A61" s="163" t="s">
        <v>75</v>
      </c>
      <c r="B61" s="164" t="s">
        <v>19</v>
      </c>
      <c r="C61" s="521"/>
      <c r="D61" s="521"/>
      <c r="E61" s="176"/>
      <c r="F61" s="3"/>
    </row>
    <row r="62" spans="1:6">
      <c r="A62" s="163" t="s">
        <v>27</v>
      </c>
      <c r="B62" s="164" t="s">
        <v>19</v>
      </c>
      <c r="C62" s="521"/>
      <c r="D62" s="521"/>
      <c r="E62" s="176"/>
      <c r="F62" s="3"/>
    </row>
    <row r="63" spans="1:6" ht="36.75">
      <c r="A63" s="168" t="s">
        <v>28</v>
      </c>
      <c r="B63" s="167" t="s">
        <v>18</v>
      </c>
      <c r="C63" s="522"/>
      <c r="D63" s="522"/>
      <c r="E63" s="176"/>
      <c r="F63" s="3"/>
    </row>
    <row r="64" spans="1:6">
      <c r="A64" s="514" t="s">
        <v>29</v>
      </c>
      <c r="B64" s="515"/>
      <c r="C64" s="515"/>
      <c r="D64" s="516"/>
      <c r="E64" s="176"/>
      <c r="F64" s="3"/>
    </row>
    <row r="65" spans="1:6" ht="24.75">
      <c r="A65" s="163" t="s">
        <v>30</v>
      </c>
      <c r="B65" s="167" t="s">
        <v>76</v>
      </c>
      <c r="C65" s="518">
        <v>0.74</v>
      </c>
      <c r="D65" s="464">
        <f>C65*8*D9</f>
        <v>3350.72</v>
      </c>
      <c r="E65" s="176"/>
      <c r="F65" s="3"/>
    </row>
    <row r="66" spans="1:6" ht="24.75">
      <c r="A66" s="163" t="s">
        <v>77</v>
      </c>
      <c r="B66" s="167" t="s">
        <v>76</v>
      </c>
      <c r="C66" s="519"/>
      <c r="D66" s="521"/>
      <c r="E66" s="176"/>
      <c r="F66" s="3"/>
    </row>
    <row r="67" spans="1:6" ht="36.75">
      <c r="A67" s="163" t="s">
        <v>31</v>
      </c>
      <c r="B67" s="167" t="s">
        <v>67</v>
      </c>
      <c r="C67" s="519"/>
      <c r="D67" s="521"/>
      <c r="E67" s="176"/>
      <c r="F67" s="3"/>
    </row>
    <row r="68" spans="1:6" ht="24.75">
      <c r="A68" s="163" t="s">
        <v>78</v>
      </c>
      <c r="B68" s="167" t="s">
        <v>76</v>
      </c>
      <c r="C68" s="519"/>
      <c r="D68" s="521"/>
      <c r="E68" s="176"/>
      <c r="F68" s="3"/>
    </row>
    <row r="69" spans="1:6" ht="36.75">
      <c r="A69" s="168" t="s">
        <v>32</v>
      </c>
      <c r="B69" s="167" t="s">
        <v>18</v>
      </c>
      <c r="C69" s="519"/>
      <c r="D69" s="521"/>
      <c r="E69" s="176"/>
      <c r="F69" s="3"/>
    </row>
    <row r="70" spans="1:6">
      <c r="A70" s="168" t="s">
        <v>33</v>
      </c>
      <c r="B70" s="164" t="s">
        <v>67</v>
      </c>
      <c r="C70" s="520"/>
      <c r="D70" s="522"/>
      <c r="E70" s="176"/>
      <c r="F70" s="3"/>
    </row>
    <row r="71" spans="1:6">
      <c r="A71" s="514" t="s">
        <v>34</v>
      </c>
      <c r="B71" s="515"/>
      <c r="C71" s="515"/>
      <c r="D71" s="516"/>
      <c r="E71" s="176"/>
      <c r="F71" s="3"/>
    </row>
    <row r="72" spans="1:6" ht="60">
      <c r="A72" s="170" t="s">
        <v>80</v>
      </c>
      <c r="B72" s="234" t="s">
        <v>79</v>
      </c>
      <c r="C72" s="234">
        <v>2.41</v>
      </c>
      <c r="D72" s="233">
        <f>C72*8*D9</f>
        <v>10912.480000000001</v>
      </c>
      <c r="E72" s="176"/>
      <c r="F72" s="3"/>
    </row>
    <row r="73" spans="1:6">
      <c r="A73" s="232" t="s">
        <v>35</v>
      </c>
      <c r="B73" s="231"/>
      <c r="C73" s="464">
        <v>2.14</v>
      </c>
      <c r="D73" s="464">
        <f>C73*8*D9</f>
        <v>9689.92</v>
      </c>
      <c r="E73" s="543"/>
      <c r="F73" s="3"/>
    </row>
    <row r="74" spans="1:6">
      <c r="A74" s="157" t="s">
        <v>83</v>
      </c>
      <c r="B74" s="231" t="s">
        <v>84</v>
      </c>
      <c r="C74" s="521"/>
      <c r="D74" s="521"/>
      <c r="E74" s="543"/>
      <c r="F74" s="3"/>
    </row>
    <row r="75" spans="1:6">
      <c r="A75" s="157" t="s">
        <v>82</v>
      </c>
      <c r="B75" s="231" t="s">
        <v>84</v>
      </c>
      <c r="C75" s="521"/>
      <c r="D75" s="521"/>
      <c r="E75" s="543"/>
      <c r="F75" s="3"/>
    </row>
    <row r="76" spans="1:6">
      <c r="A76" s="157" t="s">
        <v>81</v>
      </c>
      <c r="B76" s="231" t="s">
        <v>84</v>
      </c>
      <c r="C76" s="155"/>
      <c r="D76" s="175"/>
      <c r="E76" s="176"/>
      <c r="F76" s="3"/>
    </row>
    <row r="77" spans="1:6" ht="72">
      <c r="A77" s="157" t="s">
        <v>170</v>
      </c>
      <c r="B77" s="167" t="s">
        <v>18</v>
      </c>
      <c r="C77" s="235">
        <v>4.3499999999999996</v>
      </c>
      <c r="D77" s="380">
        <f>C77*8*D9</f>
        <v>19696.8</v>
      </c>
      <c r="E77" s="229"/>
      <c r="F77" s="3"/>
    </row>
    <row r="78" spans="1:6">
      <c r="A78" s="8" t="s">
        <v>113</v>
      </c>
      <c r="B78" s="167"/>
      <c r="C78" s="235"/>
      <c r="D78" s="380">
        <f>-(17.22*12*36.4)</f>
        <v>-7521.695999999999</v>
      </c>
      <c r="E78" s="229"/>
      <c r="F78" s="3"/>
    </row>
    <row r="79" spans="1:6">
      <c r="A79" s="157" t="s">
        <v>36</v>
      </c>
      <c r="B79" s="164"/>
      <c r="C79" s="121">
        <f>SUM(C77,C73,C72,C65,C51,C47,C40,C33,C29,C22,C19,C18,C16:C17,C15,C14)</f>
        <v>21.619999999999997</v>
      </c>
      <c r="D79" s="121">
        <f>SUM(D77,D73,D72,D65,D51,D47,D40,D33,D29,D22,D19,D18,D16:D17,D15,D14,D78)</f>
        <v>90373.664000000004</v>
      </c>
      <c r="E79" s="65"/>
      <c r="F79" s="106"/>
    </row>
  </sheetData>
  <mergeCells count="30">
    <mergeCell ref="C33:C38"/>
    <mergeCell ref="D33:D38"/>
    <mergeCell ref="A1:F1"/>
    <mergeCell ref="A2:E2"/>
    <mergeCell ref="A3:D3"/>
    <mergeCell ref="A13:D13"/>
    <mergeCell ref="A20:D20"/>
    <mergeCell ref="C22:C27"/>
    <mergeCell ref="D22:D27"/>
    <mergeCell ref="A28:D28"/>
    <mergeCell ref="C29:C30"/>
    <mergeCell ref="D29:D30"/>
    <mergeCell ref="A31:D31"/>
    <mergeCell ref="A32:D32"/>
    <mergeCell ref="A39:D39"/>
    <mergeCell ref="C40:C45"/>
    <mergeCell ref="D40:D45"/>
    <mergeCell ref="A46:D46"/>
    <mergeCell ref="C47:C49"/>
    <mergeCell ref="D47:D49"/>
    <mergeCell ref="A71:D71"/>
    <mergeCell ref="C73:C75"/>
    <mergeCell ref="D73:D75"/>
    <mergeCell ref="E73:E75"/>
    <mergeCell ref="A50:D50"/>
    <mergeCell ref="C51:C63"/>
    <mergeCell ref="D51:D63"/>
    <mergeCell ref="A64:D64"/>
    <mergeCell ref="C65:C70"/>
    <mergeCell ref="D65:D70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F78"/>
  <sheetViews>
    <sheetView topLeftCell="A54" workbookViewId="0">
      <selection activeCell="G73" sqref="G72:G73"/>
    </sheetView>
  </sheetViews>
  <sheetFormatPr defaultRowHeight="15"/>
  <cols>
    <col min="1" max="1" width="46.140625" customWidth="1"/>
    <col min="2" max="2" width="14.42578125" customWidth="1"/>
    <col min="5" max="5" width="10.5703125" bestFit="1" customWidth="1"/>
  </cols>
  <sheetData>
    <row r="1" spans="1:6">
      <c r="A1" s="507" t="s">
        <v>123</v>
      </c>
      <c r="B1" s="507"/>
      <c r="C1" s="507"/>
      <c r="D1" s="507"/>
      <c r="E1" s="507"/>
      <c r="F1" s="507"/>
    </row>
    <row r="2" spans="1:6">
      <c r="A2" s="533" t="s">
        <v>248</v>
      </c>
      <c r="B2" s="533"/>
      <c r="C2" s="533"/>
      <c r="D2" s="533"/>
      <c r="E2" s="533"/>
      <c r="F2" s="3"/>
    </row>
    <row r="3" spans="1:6">
      <c r="A3" s="533" t="s">
        <v>166</v>
      </c>
      <c r="B3" s="533"/>
      <c r="C3" s="533"/>
      <c r="D3" s="533"/>
      <c r="E3" s="176"/>
      <c r="F3" s="3"/>
    </row>
    <row r="4" spans="1:6">
      <c r="A4" s="176"/>
      <c r="B4" s="176"/>
      <c r="C4" s="200" t="s">
        <v>37</v>
      </c>
      <c r="D4" s="176">
        <v>1983</v>
      </c>
      <c r="E4" s="176"/>
      <c r="F4" s="3">
        <v>12</v>
      </c>
    </row>
    <row r="5" spans="1:6">
      <c r="A5" s="176"/>
      <c r="B5" s="176"/>
      <c r="C5" s="200" t="s">
        <v>38</v>
      </c>
      <c r="D5" s="176">
        <v>5</v>
      </c>
      <c r="E5" s="176"/>
      <c r="F5" s="3"/>
    </row>
    <row r="6" spans="1:6">
      <c r="A6" s="176"/>
      <c r="B6" s="176"/>
      <c r="C6" s="200" t="s">
        <v>39</v>
      </c>
      <c r="D6" s="176">
        <v>8</v>
      </c>
      <c r="E6" s="176"/>
      <c r="F6" s="3"/>
    </row>
    <row r="7" spans="1:6">
      <c r="A7" s="176"/>
      <c r="B7" s="176"/>
      <c r="C7" s="200" t="s">
        <v>40</v>
      </c>
      <c r="D7" s="176">
        <v>98</v>
      </c>
      <c r="E7" s="176"/>
      <c r="F7" s="3"/>
    </row>
    <row r="8" spans="1:6">
      <c r="A8" s="176"/>
      <c r="B8" s="176"/>
      <c r="C8" s="200" t="s">
        <v>44</v>
      </c>
      <c r="D8" s="176">
        <v>5104.5</v>
      </c>
      <c r="E8" s="176"/>
      <c r="F8" s="3"/>
    </row>
    <row r="9" spans="1:6">
      <c r="A9" s="176"/>
      <c r="B9" s="176"/>
      <c r="C9" s="200" t="s">
        <v>41</v>
      </c>
      <c r="D9" s="176">
        <v>570</v>
      </c>
      <c r="E9" s="176"/>
      <c r="F9" s="3"/>
    </row>
    <row r="10" spans="1:6">
      <c r="A10" s="176"/>
      <c r="B10" s="176"/>
      <c r="C10" s="200" t="s">
        <v>45</v>
      </c>
      <c r="D10" s="176">
        <v>1044.3</v>
      </c>
      <c r="E10" s="176"/>
      <c r="F10" s="3"/>
    </row>
    <row r="11" spans="1:6" ht="48.75">
      <c r="A11" s="158" t="s">
        <v>1</v>
      </c>
      <c r="B11" s="158" t="s">
        <v>2</v>
      </c>
      <c r="C11" s="158" t="s">
        <v>3</v>
      </c>
      <c r="D11" s="158" t="s">
        <v>4</v>
      </c>
      <c r="E11" s="176"/>
      <c r="F11" s="3"/>
    </row>
    <row r="12" spans="1:6">
      <c r="A12" s="544" t="s">
        <v>5</v>
      </c>
      <c r="B12" s="545"/>
      <c r="C12" s="545"/>
      <c r="D12" s="546"/>
      <c r="E12" s="176"/>
      <c r="F12" s="3"/>
    </row>
    <row r="13" spans="1:6" ht="169.5" customHeight="1">
      <c r="A13" s="157" t="s">
        <v>6</v>
      </c>
      <c r="B13" s="230" t="s">
        <v>7</v>
      </c>
      <c r="C13" s="230">
        <v>0.14000000000000001</v>
      </c>
      <c r="D13" s="236">
        <f>C13*D8*12</f>
        <v>8575.5600000000013</v>
      </c>
      <c r="E13" s="176"/>
      <c r="F13" s="3"/>
    </row>
    <row r="14" spans="1:6" ht="156">
      <c r="A14" s="157" t="s">
        <v>52</v>
      </c>
      <c r="B14" s="230" t="s">
        <v>8</v>
      </c>
      <c r="C14" s="201">
        <v>2.33</v>
      </c>
      <c r="D14" s="236">
        <f>C14*D8*12</f>
        <v>142721.82</v>
      </c>
      <c r="E14" s="176"/>
      <c r="F14" s="3"/>
    </row>
    <row r="15" spans="1:6">
      <c r="A15" s="157" t="s">
        <v>9</v>
      </c>
      <c r="B15" s="158"/>
      <c r="C15" s="99"/>
      <c r="D15" s="202"/>
      <c r="E15" s="176"/>
      <c r="F15" s="3"/>
    </row>
    <row r="16" spans="1:6">
      <c r="A16" s="157" t="s">
        <v>249</v>
      </c>
      <c r="B16" s="158" t="s">
        <v>136</v>
      </c>
      <c r="C16" s="156">
        <v>0.1</v>
      </c>
      <c r="D16" s="202">
        <f>C16*12*D8</f>
        <v>6125.4000000000005</v>
      </c>
      <c r="E16" s="176"/>
      <c r="F16" s="3"/>
    </row>
    <row r="17" spans="1:6" ht="29.25" customHeight="1">
      <c r="A17" s="157" t="s">
        <v>250</v>
      </c>
      <c r="B17" s="158" t="s">
        <v>252</v>
      </c>
      <c r="C17" s="156">
        <v>0.22</v>
      </c>
      <c r="D17" s="202">
        <f>C17*12*D8</f>
        <v>13475.880000000001</v>
      </c>
      <c r="E17" s="176"/>
      <c r="F17" s="3"/>
    </row>
    <row r="18" spans="1:6">
      <c r="A18" s="157" t="s">
        <v>251</v>
      </c>
      <c r="B18" s="158" t="s">
        <v>154</v>
      </c>
      <c r="C18" s="156">
        <v>0.78</v>
      </c>
      <c r="D18" s="202">
        <f>C18*12*D8</f>
        <v>47778.119999999995</v>
      </c>
      <c r="E18" s="176"/>
      <c r="F18" s="3"/>
    </row>
    <row r="19" spans="1:6">
      <c r="A19" s="514" t="s">
        <v>10</v>
      </c>
      <c r="B19" s="515"/>
      <c r="C19" s="515"/>
      <c r="D19" s="516"/>
      <c r="E19" s="176"/>
      <c r="F19" s="3"/>
    </row>
    <row r="20" spans="1:6">
      <c r="A20" s="157" t="s">
        <v>48</v>
      </c>
      <c r="B20" s="157"/>
      <c r="C20" s="157"/>
      <c r="D20" s="157"/>
      <c r="E20" s="176"/>
      <c r="F20" s="3"/>
    </row>
    <row r="21" spans="1:6" ht="24">
      <c r="A21" s="159" t="s">
        <v>11</v>
      </c>
      <c r="B21" s="158" t="s">
        <v>46</v>
      </c>
      <c r="C21" s="464">
        <v>2.16</v>
      </c>
      <c r="D21" s="464">
        <f>C21*12*D8</f>
        <v>132308.64000000001</v>
      </c>
      <c r="E21" s="176"/>
      <c r="F21" s="3"/>
    </row>
    <row r="22" spans="1:6">
      <c r="A22" s="159" t="s">
        <v>12</v>
      </c>
      <c r="B22" s="158" t="s">
        <v>46</v>
      </c>
      <c r="C22" s="521"/>
      <c r="D22" s="521"/>
      <c r="E22" s="176"/>
      <c r="F22" s="3"/>
    </row>
    <row r="23" spans="1:6">
      <c r="A23" s="159" t="s">
        <v>13</v>
      </c>
      <c r="B23" s="158" t="s">
        <v>46</v>
      </c>
      <c r="C23" s="521"/>
      <c r="D23" s="521"/>
      <c r="E23" s="176"/>
      <c r="F23" s="3"/>
    </row>
    <row r="24" spans="1:6">
      <c r="A24" s="157" t="s">
        <v>51</v>
      </c>
      <c r="B24" s="158" t="s">
        <v>47</v>
      </c>
      <c r="C24" s="521"/>
      <c r="D24" s="521"/>
      <c r="E24" s="176"/>
      <c r="F24" s="3"/>
    </row>
    <row r="25" spans="1:6">
      <c r="A25" s="157" t="s">
        <v>49</v>
      </c>
      <c r="B25" s="158"/>
      <c r="C25" s="521"/>
      <c r="D25" s="521"/>
      <c r="E25" s="176"/>
      <c r="F25" s="3"/>
    </row>
    <row r="26" spans="1:6" ht="24.75">
      <c r="A26" s="157" t="s">
        <v>50</v>
      </c>
      <c r="B26" s="158" t="s">
        <v>54</v>
      </c>
      <c r="C26" s="522"/>
      <c r="D26" s="522"/>
      <c r="E26" s="176"/>
      <c r="F26" s="3"/>
    </row>
    <row r="27" spans="1:6">
      <c r="A27" s="514" t="s">
        <v>55</v>
      </c>
      <c r="B27" s="515"/>
      <c r="C27" s="515"/>
      <c r="D27" s="516"/>
      <c r="E27" s="176"/>
      <c r="F27" s="3"/>
    </row>
    <row r="28" spans="1:6">
      <c r="A28" s="159" t="s">
        <v>14</v>
      </c>
      <c r="B28" s="232" t="s">
        <v>56</v>
      </c>
      <c r="C28" s="464">
        <v>0.2</v>
      </c>
      <c r="D28" s="464">
        <f>C28*12*D8</f>
        <v>12250.800000000001</v>
      </c>
      <c r="E28" s="176"/>
      <c r="F28" s="3"/>
    </row>
    <row r="29" spans="1:6">
      <c r="A29" s="157" t="s">
        <v>15</v>
      </c>
      <c r="B29" s="232" t="s">
        <v>57</v>
      </c>
      <c r="C29" s="522"/>
      <c r="D29" s="522"/>
      <c r="E29" s="176"/>
      <c r="F29" s="3"/>
    </row>
    <row r="30" spans="1:6">
      <c r="A30" s="514" t="s">
        <v>16</v>
      </c>
      <c r="B30" s="515"/>
      <c r="C30" s="515"/>
      <c r="D30" s="516"/>
      <c r="E30" s="176"/>
      <c r="F30" s="3"/>
    </row>
    <row r="31" spans="1:6">
      <c r="A31" s="514" t="s">
        <v>17</v>
      </c>
      <c r="B31" s="515"/>
      <c r="C31" s="515"/>
      <c r="D31" s="516"/>
      <c r="E31" s="176"/>
      <c r="F31" s="3"/>
    </row>
    <row r="32" spans="1:6" ht="36.75">
      <c r="A32" s="162" t="s">
        <v>58</v>
      </c>
      <c r="B32" s="158" t="s">
        <v>8</v>
      </c>
      <c r="C32" s="464">
        <v>0.61</v>
      </c>
      <c r="D32" s="464">
        <f>C32*12*D8</f>
        <v>37364.94</v>
      </c>
      <c r="E32" s="176"/>
      <c r="F32" s="3"/>
    </row>
    <row r="33" spans="1:6" ht="24.75">
      <c r="A33" s="163" t="s">
        <v>59</v>
      </c>
      <c r="B33" s="164" t="s">
        <v>60</v>
      </c>
      <c r="C33" s="521"/>
      <c r="D33" s="521"/>
      <c r="E33" s="176"/>
      <c r="F33" s="3"/>
    </row>
    <row r="34" spans="1:6" ht="24.75">
      <c r="A34" s="163" t="s">
        <v>61</v>
      </c>
      <c r="B34" s="164" t="s">
        <v>60</v>
      </c>
      <c r="C34" s="521"/>
      <c r="D34" s="521"/>
      <c r="E34" s="176"/>
      <c r="F34" s="3"/>
    </row>
    <row r="35" spans="1:6" ht="36.75">
      <c r="A35" s="165" t="s">
        <v>62</v>
      </c>
      <c r="B35" s="158" t="s">
        <v>8</v>
      </c>
      <c r="C35" s="521"/>
      <c r="D35" s="521"/>
      <c r="E35" s="176"/>
      <c r="F35" s="3"/>
    </row>
    <row r="36" spans="1:6">
      <c r="A36" s="163" t="s">
        <v>63</v>
      </c>
      <c r="B36" s="164" t="s">
        <v>60</v>
      </c>
      <c r="C36" s="521"/>
      <c r="D36" s="521"/>
      <c r="E36" s="176"/>
      <c r="F36" s="3"/>
    </row>
    <row r="37" spans="1:6" ht="36.75">
      <c r="A37" s="166" t="s">
        <v>20</v>
      </c>
      <c r="B37" s="158" t="s">
        <v>8</v>
      </c>
      <c r="C37" s="522"/>
      <c r="D37" s="522"/>
      <c r="E37" s="176"/>
      <c r="F37" s="3"/>
    </row>
    <row r="38" spans="1:6">
      <c r="A38" s="514" t="s">
        <v>43</v>
      </c>
      <c r="B38" s="515"/>
      <c r="C38" s="515"/>
      <c r="D38" s="516"/>
      <c r="E38" s="176"/>
      <c r="F38" s="3"/>
    </row>
    <row r="39" spans="1:6" ht="24.75">
      <c r="A39" s="163" t="s">
        <v>58</v>
      </c>
      <c r="B39" s="167" t="s">
        <v>18</v>
      </c>
      <c r="C39" s="518">
        <v>1</v>
      </c>
      <c r="D39" s="464">
        <f>C39*12*D8</f>
        <v>61254</v>
      </c>
      <c r="E39" s="176"/>
      <c r="F39" s="3"/>
    </row>
    <row r="40" spans="1:6" ht="24.75">
      <c r="A40" s="163" t="s">
        <v>59</v>
      </c>
      <c r="B40" s="167" t="s">
        <v>60</v>
      </c>
      <c r="C40" s="519"/>
      <c r="D40" s="521"/>
      <c r="E40" s="176"/>
      <c r="F40" s="3"/>
    </row>
    <row r="41" spans="1:6" ht="24.75">
      <c r="A41" s="163" t="s">
        <v>87</v>
      </c>
      <c r="B41" s="167" t="s">
        <v>60</v>
      </c>
      <c r="C41" s="519"/>
      <c r="D41" s="521"/>
      <c r="E41" s="176"/>
      <c r="F41" s="3"/>
    </row>
    <row r="42" spans="1:6" ht="24.75">
      <c r="A42" s="163" t="s">
        <v>85</v>
      </c>
      <c r="B42" s="167" t="s">
        <v>18</v>
      </c>
      <c r="C42" s="519"/>
      <c r="D42" s="521"/>
      <c r="E42" s="176"/>
      <c r="F42" s="3"/>
    </row>
    <row r="43" spans="1:6" ht="24.75">
      <c r="A43" s="168" t="s">
        <v>86</v>
      </c>
      <c r="B43" s="167" t="s">
        <v>18</v>
      </c>
      <c r="C43" s="519"/>
      <c r="D43" s="521"/>
      <c r="E43" s="176"/>
      <c r="F43" s="3"/>
    </row>
    <row r="44" spans="1:6">
      <c r="A44" s="163" t="s">
        <v>63</v>
      </c>
      <c r="B44" s="167" t="s">
        <v>60</v>
      </c>
      <c r="C44" s="520"/>
      <c r="D44" s="522"/>
      <c r="E44" s="176"/>
      <c r="F44" s="3"/>
    </row>
    <row r="45" spans="1:6">
      <c r="A45" s="514" t="s">
        <v>21</v>
      </c>
      <c r="B45" s="515"/>
      <c r="C45" s="515"/>
      <c r="D45" s="516"/>
      <c r="E45" s="176"/>
      <c r="F45" s="3"/>
    </row>
    <row r="46" spans="1:6" ht="36.75">
      <c r="A46" s="165" t="s">
        <v>22</v>
      </c>
      <c r="B46" s="158" t="s">
        <v>8</v>
      </c>
      <c r="C46" s="464">
        <v>0.7</v>
      </c>
      <c r="D46" s="464">
        <f>C46*D8*12</f>
        <v>42877.799999999996</v>
      </c>
      <c r="E46" s="176"/>
      <c r="F46" s="3"/>
    </row>
    <row r="47" spans="1:6" ht="36.75">
      <c r="A47" s="165" t="s">
        <v>23</v>
      </c>
      <c r="B47" s="158" t="s">
        <v>8</v>
      </c>
      <c r="C47" s="521"/>
      <c r="D47" s="521"/>
      <c r="E47" s="176"/>
      <c r="F47" s="3"/>
    </row>
    <row r="48" spans="1:6" ht="36.75">
      <c r="A48" s="168" t="s">
        <v>64</v>
      </c>
      <c r="B48" s="158" t="s">
        <v>8</v>
      </c>
      <c r="C48" s="522"/>
      <c r="D48" s="522"/>
      <c r="E48" s="176"/>
      <c r="F48" s="3"/>
    </row>
    <row r="49" spans="1:6">
      <c r="A49" s="514" t="s">
        <v>24</v>
      </c>
      <c r="B49" s="515"/>
      <c r="C49" s="515"/>
      <c r="D49" s="516"/>
      <c r="E49" s="176"/>
      <c r="F49" s="3"/>
    </row>
    <row r="50" spans="1:6" ht="36">
      <c r="A50" s="165" t="s">
        <v>65</v>
      </c>
      <c r="B50" s="167" t="s">
        <v>57</v>
      </c>
      <c r="C50" s="464">
        <v>3.74</v>
      </c>
      <c r="D50" s="509">
        <v>216992.66</v>
      </c>
      <c r="E50" s="176"/>
      <c r="F50" s="3"/>
    </row>
    <row r="51" spans="1:6">
      <c r="A51" s="165" t="s">
        <v>66</v>
      </c>
      <c r="B51" s="167" t="s">
        <v>67</v>
      </c>
      <c r="C51" s="521"/>
      <c r="D51" s="510"/>
      <c r="E51" s="176"/>
      <c r="F51" s="3"/>
    </row>
    <row r="52" spans="1:6" ht="24">
      <c r="A52" s="165" t="s">
        <v>68</v>
      </c>
      <c r="B52" s="167" t="s">
        <v>67</v>
      </c>
      <c r="C52" s="521"/>
      <c r="D52" s="510"/>
      <c r="E52" s="176"/>
      <c r="F52" s="3"/>
    </row>
    <row r="53" spans="1:6" ht="24.75">
      <c r="A53" s="165" t="s">
        <v>25</v>
      </c>
      <c r="B53" s="167" t="s">
        <v>69</v>
      </c>
      <c r="C53" s="521"/>
      <c r="D53" s="510"/>
      <c r="E53" s="176"/>
      <c r="F53" s="3"/>
    </row>
    <row r="54" spans="1:6" ht="48.75">
      <c r="A54" s="163" t="s">
        <v>26</v>
      </c>
      <c r="B54" s="167" t="s">
        <v>69</v>
      </c>
      <c r="C54" s="521"/>
      <c r="D54" s="510"/>
      <c r="E54" s="176"/>
      <c r="F54" s="3"/>
    </row>
    <row r="55" spans="1:6">
      <c r="A55" s="157" t="s">
        <v>70</v>
      </c>
      <c r="B55" s="157"/>
      <c r="C55" s="521"/>
      <c r="D55" s="510"/>
      <c r="E55" s="176"/>
      <c r="F55" s="3"/>
    </row>
    <row r="56" spans="1:6" ht="24.75">
      <c r="A56" s="163" t="s">
        <v>71</v>
      </c>
      <c r="B56" s="167" t="s">
        <v>18</v>
      </c>
      <c r="C56" s="521"/>
      <c r="D56" s="510"/>
      <c r="E56" s="176"/>
      <c r="F56" s="3"/>
    </row>
    <row r="57" spans="1:6">
      <c r="A57" s="163" t="s">
        <v>72</v>
      </c>
      <c r="B57" s="167" t="s">
        <v>19</v>
      </c>
      <c r="C57" s="521"/>
      <c r="D57" s="510"/>
      <c r="E57" s="176"/>
      <c r="F57" s="3"/>
    </row>
    <row r="58" spans="1:6">
      <c r="A58" s="163" t="s">
        <v>73</v>
      </c>
      <c r="B58" s="164" t="s">
        <v>19</v>
      </c>
      <c r="C58" s="521"/>
      <c r="D58" s="510"/>
      <c r="E58" s="176"/>
      <c r="F58" s="3"/>
    </row>
    <row r="59" spans="1:6">
      <c r="A59" s="163" t="s">
        <v>74</v>
      </c>
      <c r="B59" s="164" t="s">
        <v>19</v>
      </c>
      <c r="C59" s="521"/>
      <c r="D59" s="510"/>
      <c r="E59" s="176"/>
      <c r="F59" s="3"/>
    </row>
    <row r="60" spans="1:6">
      <c r="A60" s="163" t="s">
        <v>75</v>
      </c>
      <c r="B60" s="164" t="s">
        <v>19</v>
      </c>
      <c r="C60" s="521"/>
      <c r="D60" s="510"/>
      <c r="E60" s="176"/>
      <c r="F60" s="3"/>
    </row>
    <row r="61" spans="1:6">
      <c r="A61" s="163" t="s">
        <v>27</v>
      </c>
      <c r="B61" s="164" t="s">
        <v>19</v>
      </c>
      <c r="C61" s="521"/>
      <c r="D61" s="510"/>
      <c r="E61" s="176"/>
      <c r="F61" s="3"/>
    </row>
    <row r="62" spans="1:6" ht="24.75">
      <c r="A62" s="168" t="s">
        <v>28</v>
      </c>
      <c r="B62" s="167" t="s">
        <v>18</v>
      </c>
      <c r="C62" s="522"/>
      <c r="D62" s="511"/>
      <c r="E62" s="176"/>
      <c r="F62" s="3"/>
    </row>
    <row r="63" spans="1:6">
      <c r="A63" s="514" t="s">
        <v>29</v>
      </c>
      <c r="B63" s="515"/>
      <c r="C63" s="515"/>
      <c r="D63" s="516"/>
      <c r="E63" s="176"/>
      <c r="F63" s="3"/>
    </row>
    <row r="64" spans="1:6">
      <c r="A64" s="163" t="s">
        <v>30</v>
      </c>
      <c r="B64" s="167" t="s">
        <v>76</v>
      </c>
      <c r="C64" s="518">
        <v>0.74</v>
      </c>
      <c r="D64" s="464">
        <f>C64*12*D8</f>
        <v>45327.959999999992</v>
      </c>
      <c r="E64" s="176"/>
      <c r="F64" s="3"/>
    </row>
    <row r="65" spans="1:6" ht="24.75">
      <c r="A65" s="163" t="s">
        <v>77</v>
      </c>
      <c r="B65" s="167" t="s">
        <v>76</v>
      </c>
      <c r="C65" s="519"/>
      <c r="D65" s="521"/>
      <c r="E65" s="176"/>
      <c r="F65" s="3"/>
    </row>
    <row r="66" spans="1:6" ht="36.75">
      <c r="A66" s="163" t="s">
        <v>31</v>
      </c>
      <c r="B66" s="167" t="s">
        <v>67</v>
      </c>
      <c r="C66" s="519"/>
      <c r="D66" s="521"/>
      <c r="E66" s="176"/>
      <c r="F66" s="3"/>
    </row>
    <row r="67" spans="1:6">
      <c r="A67" s="163" t="s">
        <v>78</v>
      </c>
      <c r="B67" s="167" t="s">
        <v>76</v>
      </c>
      <c r="C67" s="519"/>
      <c r="D67" s="521"/>
      <c r="E67" s="176"/>
      <c r="F67" s="3"/>
    </row>
    <row r="68" spans="1:6" ht="24.75">
      <c r="A68" s="168" t="s">
        <v>32</v>
      </c>
      <c r="B68" s="167" t="s">
        <v>18</v>
      </c>
      <c r="C68" s="519"/>
      <c r="D68" s="521"/>
      <c r="E68" s="176"/>
      <c r="F68" s="3"/>
    </row>
    <row r="69" spans="1:6">
      <c r="A69" s="168" t="s">
        <v>33</v>
      </c>
      <c r="B69" s="164" t="s">
        <v>67</v>
      </c>
      <c r="C69" s="520"/>
      <c r="D69" s="522"/>
      <c r="E69" s="176"/>
      <c r="F69" s="3"/>
    </row>
    <row r="70" spans="1:6">
      <c r="A70" s="514" t="s">
        <v>34</v>
      </c>
      <c r="B70" s="515"/>
      <c r="C70" s="515"/>
      <c r="D70" s="516"/>
      <c r="E70" s="176"/>
      <c r="F70" s="3"/>
    </row>
    <row r="71" spans="1:6" ht="60">
      <c r="A71" s="170" t="s">
        <v>80</v>
      </c>
      <c r="B71" s="234" t="s">
        <v>79</v>
      </c>
      <c r="C71" s="234">
        <v>2.41</v>
      </c>
      <c r="D71" s="233">
        <f>C71*12*D8</f>
        <v>147622.14000000001</v>
      </c>
      <c r="E71" s="176"/>
      <c r="F71" s="3"/>
    </row>
    <row r="72" spans="1:6">
      <c r="A72" s="232" t="s">
        <v>35</v>
      </c>
      <c r="B72" s="231"/>
      <c r="C72" s="464">
        <v>2.14</v>
      </c>
      <c r="D72" s="509">
        <v>129420.84</v>
      </c>
      <c r="E72" s="543"/>
      <c r="F72" s="3"/>
    </row>
    <row r="73" spans="1:6">
      <c r="A73" s="157" t="s">
        <v>83</v>
      </c>
      <c r="B73" s="231" t="s">
        <v>84</v>
      </c>
      <c r="C73" s="521"/>
      <c r="D73" s="510"/>
      <c r="E73" s="543"/>
      <c r="F73" s="3"/>
    </row>
    <row r="74" spans="1:6">
      <c r="A74" s="157" t="s">
        <v>82</v>
      </c>
      <c r="B74" s="231" t="s">
        <v>84</v>
      </c>
      <c r="C74" s="521"/>
      <c r="D74" s="510"/>
      <c r="E74" s="543"/>
      <c r="F74" s="3"/>
    </row>
    <row r="75" spans="1:6">
      <c r="A75" s="157" t="s">
        <v>81</v>
      </c>
      <c r="B75" s="231" t="s">
        <v>84</v>
      </c>
      <c r="C75" s="155"/>
      <c r="D75" s="175"/>
      <c r="E75" s="176"/>
      <c r="F75" s="3"/>
    </row>
    <row r="76" spans="1:6" ht="72">
      <c r="A76" s="157" t="s">
        <v>170</v>
      </c>
      <c r="B76" s="167" t="s">
        <v>18</v>
      </c>
      <c r="C76" s="235">
        <v>4.3499999999999996</v>
      </c>
      <c r="D76" s="260">
        <v>238590.44</v>
      </c>
      <c r="E76" s="229"/>
      <c r="F76" s="3"/>
    </row>
    <row r="77" spans="1:6">
      <c r="A77" s="8" t="s">
        <v>113</v>
      </c>
      <c r="B77" s="167"/>
      <c r="C77" s="235"/>
      <c r="D77" s="260">
        <f>-(17.22*12*65.5)</f>
        <v>-13534.919999999998</v>
      </c>
      <c r="E77" s="229"/>
      <c r="F77" s="3"/>
    </row>
    <row r="78" spans="1:6">
      <c r="A78" s="157" t="s">
        <v>36</v>
      </c>
      <c r="B78" s="164"/>
      <c r="C78" s="121">
        <f>SUM(C76,C72,C71,C64,C50,C46,C39,C32,C28,C21,C18,C17,C16,C14,C13)</f>
        <v>21.619999999999997</v>
      </c>
      <c r="D78" s="121">
        <f>SUM(D76,D72,D71,D64,D50,D46,D39,D32,D28,D21,D18,D17,D16,D14,D13,D77)</f>
        <v>1269152.0800000003</v>
      </c>
      <c r="E78" s="65"/>
      <c r="F78" s="106"/>
    </row>
  </sheetData>
  <mergeCells count="30">
    <mergeCell ref="C32:C37"/>
    <mergeCell ref="D32:D37"/>
    <mergeCell ref="A1:F1"/>
    <mergeCell ref="A2:E2"/>
    <mergeCell ref="A3:D3"/>
    <mergeCell ref="A12:D12"/>
    <mergeCell ref="A19:D19"/>
    <mergeCell ref="C21:C26"/>
    <mergeCell ref="D21:D26"/>
    <mergeCell ref="A27:D27"/>
    <mergeCell ref="C28:C29"/>
    <mergeCell ref="D28:D29"/>
    <mergeCell ref="A30:D30"/>
    <mergeCell ref="A31:D31"/>
    <mergeCell ref="A38:D38"/>
    <mergeCell ref="C39:C44"/>
    <mergeCell ref="D39:D44"/>
    <mergeCell ref="A45:D45"/>
    <mergeCell ref="C46:C48"/>
    <mergeCell ref="D46:D48"/>
    <mergeCell ref="A70:D70"/>
    <mergeCell ref="C72:C74"/>
    <mergeCell ref="D72:D74"/>
    <mergeCell ref="E72:E74"/>
    <mergeCell ref="A49:D49"/>
    <mergeCell ref="C50:C62"/>
    <mergeCell ref="D50:D62"/>
    <mergeCell ref="A63:D63"/>
    <mergeCell ref="C64:C69"/>
    <mergeCell ref="D64:D6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F85"/>
  <sheetViews>
    <sheetView workbookViewId="0">
      <selection activeCell="H17" sqref="H17"/>
    </sheetView>
  </sheetViews>
  <sheetFormatPr defaultRowHeight="15"/>
  <cols>
    <col min="1" max="1" width="54.85546875" customWidth="1"/>
    <col min="2" max="2" width="13.85546875" customWidth="1"/>
    <col min="3" max="3" width="9.28515625" customWidth="1"/>
    <col min="5" max="5" width="9.5703125" bestFit="1" customWidth="1"/>
  </cols>
  <sheetData>
    <row r="1" spans="1:6" ht="14.25" customHeight="1">
      <c r="A1" s="507" t="s">
        <v>123</v>
      </c>
      <c r="B1" s="507"/>
      <c r="C1" s="507"/>
      <c r="D1" s="507"/>
      <c r="E1" s="507"/>
      <c r="F1" s="507"/>
    </row>
    <row r="2" spans="1:6" ht="14.25" customHeight="1">
      <c r="A2" s="533" t="s">
        <v>253</v>
      </c>
      <c r="B2" s="533"/>
      <c r="C2" s="533"/>
      <c r="D2" s="533"/>
      <c r="E2" s="533"/>
      <c r="F2" s="3"/>
    </row>
    <row r="3" spans="1:6" ht="14.25" customHeight="1">
      <c r="A3" s="533" t="s">
        <v>128</v>
      </c>
      <c r="B3" s="533"/>
      <c r="C3" s="533"/>
      <c r="D3" s="533"/>
      <c r="E3" s="176"/>
      <c r="F3" s="3"/>
    </row>
    <row r="4" spans="1:6" ht="13.5" customHeight="1">
      <c r="A4" s="176"/>
      <c r="B4" s="176"/>
      <c r="C4" s="200" t="s">
        <v>37</v>
      </c>
      <c r="D4" s="176">
        <v>1984</v>
      </c>
      <c r="E4" s="176"/>
      <c r="F4" s="3">
        <v>8</v>
      </c>
    </row>
    <row r="5" spans="1:6" ht="13.5" customHeight="1">
      <c r="A5" s="176"/>
      <c r="B5" s="176"/>
      <c r="C5" s="200" t="s">
        <v>38</v>
      </c>
      <c r="D5" s="176">
        <v>5</v>
      </c>
      <c r="E5" s="176"/>
      <c r="F5" s="3"/>
    </row>
    <row r="6" spans="1:6" ht="13.5" customHeight="1">
      <c r="A6" s="176"/>
      <c r="B6" s="176"/>
      <c r="C6" s="200" t="s">
        <v>39</v>
      </c>
      <c r="D6" s="176">
        <v>8</v>
      </c>
      <c r="E6" s="176"/>
      <c r="F6" s="3"/>
    </row>
    <row r="7" spans="1:6" ht="13.5" customHeight="1">
      <c r="A7" s="176"/>
      <c r="B7" s="176"/>
      <c r="C7" s="200" t="s">
        <v>40</v>
      </c>
      <c r="D7" s="176">
        <v>98</v>
      </c>
      <c r="E7" s="176"/>
      <c r="F7" s="3"/>
    </row>
    <row r="8" spans="1:6" ht="13.5" customHeight="1">
      <c r="A8" s="176"/>
      <c r="B8" s="176"/>
      <c r="C8" s="200" t="s">
        <v>44</v>
      </c>
      <c r="D8" s="176">
        <v>5048.8999999999996</v>
      </c>
      <c r="E8" s="176"/>
      <c r="F8" s="3"/>
    </row>
    <row r="9" spans="1:6" ht="13.5" customHeight="1">
      <c r="A9" s="176"/>
      <c r="B9" s="176"/>
      <c r="C9" s="200" t="s">
        <v>41</v>
      </c>
      <c r="D9" s="176">
        <v>546</v>
      </c>
      <c r="E9" s="176"/>
      <c r="F9" s="3"/>
    </row>
    <row r="10" spans="1:6" ht="13.5" customHeight="1">
      <c r="A10" s="176"/>
      <c r="B10" s="176"/>
      <c r="C10" s="200" t="s">
        <v>45</v>
      </c>
      <c r="D10" s="176">
        <v>1148.4000000000001</v>
      </c>
      <c r="E10" s="176"/>
      <c r="F10" s="3"/>
    </row>
    <row r="11" spans="1:6" ht="47.25" customHeight="1">
      <c r="A11" s="158" t="s">
        <v>1</v>
      </c>
      <c r="B11" s="158" t="s">
        <v>2</v>
      </c>
      <c r="C11" s="158" t="s">
        <v>3</v>
      </c>
      <c r="D11" s="158" t="s">
        <v>4</v>
      </c>
      <c r="E11" s="176"/>
      <c r="F11" s="3"/>
    </row>
    <row r="12" spans="1:6">
      <c r="A12" s="544" t="s">
        <v>5</v>
      </c>
      <c r="B12" s="545"/>
      <c r="C12" s="545"/>
      <c r="D12" s="546"/>
      <c r="E12" s="176"/>
      <c r="F12" s="3"/>
    </row>
    <row r="13" spans="1:6" ht="144" customHeight="1">
      <c r="A13" s="157" t="s">
        <v>6</v>
      </c>
      <c r="B13" s="250" t="s">
        <v>7</v>
      </c>
      <c r="C13" s="250">
        <v>0.14000000000000001</v>
      </c>
      <c r="D13" s="251">
        <f>C13*D8*8</f>
        <v>5654.768</v>
      </c>
      <c r="E13" s="176"/>
      <c r="F13" s="3"/>
    </row>
    <row r="14" spans="1:6" ht="135" customHeight="1">
      <c r="A14" s="157" t="s">
        <v>52</v>
      </c>
      <c r="B14" s="167" t="s">
        <v>268</v>
      </c>
      <c r="C14" s="201">
        <v>0.32</v>
      </c>
      <c r="D14" s="251">
        <f>C14*D8*8</f>
        <v>12925.183999999999</v>
      </c>
      <c r="E14" s="176"/>
      <c r="F14" s="3"/>
    </row>
    <row r="15" spans="1:6">
      <c r="A15" s="157" t="s">
        <v>9</v>
      </c>
      <c r="B15" s="158"/>
      <c r="C15" s="99"/>
      <c r="D15" s="202"/>
      <c r="E15" s="176"/>
      <c r="F15" s="3"/>
    </row>
    <row r="16" spans="1:6" ht="12.75" customHeight="1">
      <c r="A16" s="157" t="s">
        <v>254</v>
      </c>
      <c r="B16" s="158" t="s">
        <v>263</v>
      </c>
      <c r="C16" s="156">
        <v>0.12</v>
      </c>
      <c r="D16" s="202">
        <f>C16*8*D8</f>
        <v>4846.9439999999995</v>
      </c>
      <c r="E16" s="176"/>
      <c r="F16" s="3"/>
    </row>
    <row r="17" spans="1:6">
      <c r="A17" s="157" t="s">
        <v>255</v>
      </c>
      <c r="B17" s="158" t="s">
        <v>154</v>
      </c>
      <c r="C17" s="156">
        <v>2.66</v>
      </c>
      <c r="D17" s="202">
        <f>C17*8*D8</f>
        <v>107440.592</v>
      </c>
      <c r="E17" s="176"/>
      <c r="F17" s="3"/>
    </row>
    <row r="18" spans="1:6" ht="12.75" customHeight="1">
      <c r="A18" s="157" t="s">
        <v>256</v>
      </c>
      <c r="B18" s="158" t="s">
        <v>143</v>
      </c>
      <c r="C18" s="156">
        <v>0.67</v>
      </c>
      <c r="D18" s="202">
        <f>C18*8*D8</f>
        <v>27062.103999999999</v>
      </c>
      <c r="E18" s="176"/>
      <c r="F18" s="3"/>
    </row>
    <row r="19" spans="1:6" ht="12.75" customHeight="1">
      <c r="A19" s="157" t="s">
        <v>257</v>
      </c>
      <c r="B19" s="158" t="s">
        <v>264</v>
      </c>
      <c r="C19" s="156">
        <v>0.15</v>
      </c>
      <c r="D19" s="202">
        <f>C19*8*D8</f>
        <v>6058.6799999999994</v>
      </c>
      <c r="E19" s="176"/>
      <c r="F19" s="3"/>
    </row>
    <row r="20" spans="1:6" ht="24.75" customHeight="1">
      <c r="A20" s="157" t="s">
        <v>258</v>
      </c>
      <c r="B20" s="158" t="s">
        <v>265</v>
      </c>
      <c r="C20" s="156">
        <v>0.32</v>
      </c>
      <c r="D20" s="202">
        <f>C20*8*D8</f>
        <v>12925.183999999999</v>
      </c>
      <c r="E20" s="176"/>
      <c r="F20" s="3"/>
    </row>
    <row r="21" spans="1:6" ht="12.75" customHeight="1">
      <c r="A21" s="157" t="s">
        <v>259</v>
      </c>
      <c r="B21" s="158" t="s">
        <v>141</v>
      </c>
      <c r="C21" s="156">
        <v>0.59</v>
      </c>
      <c r="D21" s="202">
        <f>C21*8*D8</f>
        <v>23830.807999999997</v>
      </c>
      <c r="E21" s="176"/>
      <c r="F21" s="3"/>
    </row>
    <row r="22" spans="1:6" ht="12.75" customHeight="1">
      <c r="A22" s="157" t="s">
        <v>260</v>
      </c>
      <c r="B22" s="158" t="s">
        <v>137</v>
      </c>
      <c r="C22" s="156">
        <v>0.14000000000000001</v>
      </c>
      <c r="D22" s="202">
        <f>C22*8*D8</f>
        <v>5654.768</v>
      </c>
      <c r="E22" s="176"/>
      <c r="F22" s="3"/>
    </row>
    <row r="23" spans="1:6" ht="12.75" customHeight="1">
      <c r="A23" s="157" t="s">
        <v>266</v>
      </c>
      <c r="B23" s="158" t="s">
        <v>19</v>
      </c>
      <c r="C23" s="156">
        <v>0.03</v>
      </c>
      <c r="D23" s="202">
        <f>C23*8*D8</f>
        <v>1211.7359999999999</v>
      </c>
      <c r="E23" s="176"/>
      <c r="F23" s="3"/>
    </row>
    <row r="24" spans="1:6" ht="12.75" customHeight="1">
      <c r="A24" s="157" t="s">
        <v>261</v>
      </c>
      <c r="B24" s="158" t="s">
        <v>267</v>
      </c>
      <c r="C24" s="156">
        <v>0.64</v>
      </c>
      <c r="D24" s="202">
        <f>C24*8*D8</f>
        <v>25850.367999999999</v>
      </c>
      <c r="E24" s="176"/>
      <c r="F24" s="3"/>
    </row>
    <row r="25" spans="1:6" ht="12.75" customHeight="1">
      <c r="A25" s="157" t="s">
        <v>262</v>
      </c>
      <c r="B25" s="158" t="s">
        <v>138</v>
      </c>
      <c r="C25" s="156">
        <v>0.17</v>
      </c>
      <c r="D25" s="202">
        <f>C25*8*D8</f>
        <v>6866.5039999999999</v>
      </c>
      <c r="E25" s="176"/>
      <c r="F25" s="3"/>
    </row>
    <row r="26" spans="1:6" ht="13.5" customHeight="1">
      <c r="A26" s="514" t="s">
        <v>10</v>
      </c>
      <c r="B26" s="515"/>
      <c r="C26" s="515"/>
      <c r="D26" s="516"/>
      <c r="E26" s="176"/>
      <c r="F26" s="3"/>
    </row>
    <row r="27" spans="1:6" ht="11.25" customHeight="1">
      <c r="A27" s="157" t="s">
        <v>48</v>
      </c>
      <c r="B27" s="157"/>
      <c r="C27" s="157"/>
      <c r="D27" s="157"/>
      <c r="E27" s="176"/>
      <c r="F27" s="3"/>
    </row>
    <row r="28" spans="1:6" ht="13.5" customHeight="1">
      <c r="A28" s="159" t="s">
        <v>11</v>
      </c>
      <c r="B28" s="158" t="s">
        <v>46</v>
      </c>
      <c r="C28" s="464">
        <v>2.16</v>
      </c>
      <c r="D28" s="464">
        <f>C28*8*D8</f>
        <v>87244.991999999998</v>
      </c>
      <c r="E28" s="176"/>
      <c r="F28" s="3"/>
    </row>
    <row r="29" spans="1:6" ht="12" customHeight="1">
      <c r="A29" s="159" t="s">
        <v>12</v>
      </c>
      <c r="B29" s="158" t="s">
        <v>46</v>
      </c>
      <c r="C29" s="521"/>
      <c r="D29" s="521"/>
      <c r="E29" s="176"/>
      <c r="F29" s="3"/>
    </row>
    <row r="30" spans="1:6" ht="12.75" customHeight="1">
      <c r="A30" s="159" t="s">
        <v>13</v>
      </c>
      <c r="B30" s="158" t="s">
        <v>46</v>
      </c>
      <c r="C30" s="521"/>
      <c r="D30" s="521"/>
      <c r="E30" s="176"/>
      <c r="F30" s="3"/>
    </row>
    <row r="31" spans="1:6" ht="12" customHeight="1">
      <c r="A31" s="157" t="s">
        <v>51</v>
      </c>
      <c r="B31" s="158" t="s">
        <v>47</v>
      </c>
      <c r="C31" s="521"/>
      <c r="D31" s="521"/>
      <c r="E31" s="176"/>
      <c r="F31" s="3"/>
    </row>
    <row r="32" spans="1:6" ht="13.5" customHeight="1">
      <c r="A32" s="157" t="s">
        <v>49</v>
      </c>
      <c r="B32" s="158"/>
      <c r="C32" s="521"/>
      <c r="D32" s="521"/>
      <c r="E32" s="176"/>
      <c r="F32" s="3"/>
    </row>
    <row r="33" spans="1:6" ht="23.25" customHeight="1">
      <c r="A33" s="157" t="s">
        <v>50</v>
      </c>
      <c r="B33" s="158" t="s">
        <v>54</v>
      </c>
      <c r="C33" s="522"/>
      <c r="D33" s="522"/>
      <c r="E33" s="176"/>
      <c r="F33" s="3"/>
    </row>
    <row r="34" spans="1:6">
      <c r="A34" s="514" t="s">
        <v>55</v>
      </c>
      <c r="B34" s="515"/>
      <c r="C34" s="515"/>
      <c r="D34" s="516"/>
      <c r="E34" s="176"/>
      <c r="F34" s="3"/>
    </row>
    <row r="35" spans="1:6" ht="15" customHeight="1">
      <c r="A35" s="159" t="s">
        <v>14</v>
      </c>
      <c r="B35" s="249" t="s">
        <v>56</v>
      </c>
      <c r="C35" s="464">
        <v>0.2</v>
      </c>
      <c r="D35" s="464">
        <f>C35*8*D8</f>
        <v>8078.24</v>
      </c>
      <c r="E35" s="176"/>
      <c r="F35" s="3"/>
    </row>
    <row r="36" spans="1:6" ht="16.5" customHeight="1">
      <c r="A36" s="157" t="s">
        <v>15</v>
      </c>
      <c r="B36" s="249" t="s">
        <v>57</v>
      </c>
      <c r="C36" s="522"/>
      <c r="D36" s="522"/>
      <c r="E36" s="176"/>
      <c r="F36" s="3"/>
    </row>
    <row r="37" spans="1:6">
      <c r="A37" s="514" t="s">
        <v>16</v>
      </c>
      <c r="B37" s="515"/>
      <c r="C37" s="515"/>
      <c r="D37" s="516"/>
      <c r="E37" s="176"/>
      <c r="F37" s="3"/>
    </row>
    <row r="38" spans="1:6">
      <c r="A38" s="514" t="s">
        <v>17</v>
      </c>
      <c r="B38" s="515"/>
      <c r="C38" s="515"/>
      <c r="D38" s="516"/>
      <c r="E38" s="176"/>
      <c r="F38" s="3"/>
    </row>
    <row r="39" spans="1:6" ht="24.75">
      <c r="A39" s="162" t="s">
        <v>58</v>
      </c>
      <c r="B39" s="167" t="s">
        <v>268</v>
      </c>
      <c r="C39" s="464">
        <v>0.61</v>
      </c>
      <c r="D39" s="464">
        <f>C39*8*D8</f>
        <v>24638.631999999998</v>
      </c>
      <c r="E39" s="176"/>
      <c r="F39" s="3"/>
    </row>
    <row r="40" spans="1:6">
      <c r="A40" s="163" t="s">
        <v>59</v>
      </c>
      <c r="B40" s="164" t="s">
        <v>60</v>
      </c>
      <c r="C40" s="521"/>
      <c r="D40" s="521"/>
      <c r="E40" s="176"/>
      <c r="F40" s="3"/>
    </row>
    <row r="41" spans="1:6" ht="24.75">
      <c r="A41" s="163" t="s">
        <v>61</v>
      </c>
      <c r="B41" s="164" t="s">
        <v>60</v>
      </c>
      <c r="C41" s="521"/>
      <c r="D41" s="521"/>
      <c r="E41" s="176"/>
      <c r="F41" s="3"/>
    </row>
    <row r="42" spans="1:6" ht="24.75">
      <c r="A42" s="165" t="s">
        <v>62</v>
      </c>
      <c r="B42" s="167" t="s">
        <v>268</v>
      </c>
      <c r="C42" s="521"/>
      <c r="D42" s="521"/>
      <c r="E42" s="176"/>
      <c r="F42" s="3"/>
    </row>
    <row r="43" spans="1:6">
      <c r="A43" s="163" t="s">
        <v>63</v>
      </c>
      <c r="B43" s="164" t="s">
        <v>60</v>
      </c>
      <c r="C43" s="521"/>
      <c r="D43" s="521"/>
      <c r="E43" s="176"/>
      <c r="F43" s="3"/>
    </row>
    <row r="44" spans="1:6" ht="24.75">
      <c r="A44" s="166" t="s">
        <v>20</v>
      </c>
      <c r="B44" s="167" t="s">
        <v>268</v>
      </c>
      <c r="C44" s="522"/>
      <c r="D44" s="522"/>
      <c r="E44" s="176"/>
      <c r="F44" s="3"/>
    </row>
    <row r="45" spans="1:6">
      <c r="A45" s="514" t="s">
        <v>43</v>
      </c>
      <c r="B45" s="515"/>
      <c r="C45" s="515"/>
      <c r="D45" s="516"/>
      <c r="E45" s="176"/>
      <c r="F45" s="3"/>
    </row>
    <row r="46" spans="1:6" ht="24.75">
      <c r="A46" s="163" t="s">
        <v>58</v>
      </c>
      <c r="B46" s="167" t="s">
        <v>268</v>
      </c>
      <c r="C46" s="518">
        <v>1</v>
      </c>
      <c r="D46" s="464">
        <f>C46*8*D8</f>
        <v>40391.199999999997</v>
      </c>
      <c r="E46" s="176"/>
      <c r="F46" s="3"/>
    </row>
    <row r="47" spans="1:6">
      <c r="A47" s="163" t="s">
        <v>59</v>
      </c>
      <c r="B47" s="167" t="s">
        <v>60</v>
      </c>
      <c r="C47" s="519"/>
      <c r="D47" s="521"/>
      <c r="E47" s="176"/>
      <c r="F47" s="3"/>
    </row>
    <row r="48" spans="1:6" ht="24.75">
      <c r="A48" s="163" t="s">
        <v>87</v>
      </c>
      <c r="B48" s="167" t="s">
        <v>60</v>
      </c>
      <c r="C48" s="519"/>
      <c r="D48" s="521"/>
      <c r="E48" s="176"/>
      <c r="F48" s="3"/>
    </row>
    <row r="49" spans="1:6" ht="24.75">
      <c r="A49" s="163" t="s">
        <v>85</v>
      </c>
      <c r="B49" s="167" t="s">
        <v>268</v>
      </c>
      <c r="C49" s="519"/>
      <c r="D49" s="521"/>
      <c r="E49" s="176"/>
      <c r="F49" s="3"/>
    </row>
    <row r="50" spans="1:6" ht="24.75">
      <c r="A50" s="168" t="s">
        <v>86</v>
      </c>
      <c r="B50" s="167" t="s">
        <v>268</v>
      </c>
      <c r="C50" s="519"/>
      <c r="D50" s="521"/>
      <c r="E50" s="176"/>
      <c r="F50" s="3"/>
    </row>
    <row r="51" spans="1:6">
      <c r="A51" s="163" t="s">
        <v>63</v>
      </c>
      <c r="B51" s="167" t="s">
        <v>60</v>
      </c>
      <c r="C51" s="520"/>
      <c r="D51" s="522"/>
      <c r="E51" s="176"/>
      <c r="F51" s="3"/>
    </row>
    <row r="52" spans="1:6">
      <c r="A52" s="514" t="s">
        <v>21</v>
      </c>
      <c r="B52" s="515"/>
      <c r="C52" s="515"/>
      <c r="D52" s="516"/>
      <c r="E52" s="176"/>
      <c r="F52" s="3"/>
    </row>
    <row r="53" spans="1:6" ht="34.5" customHeight="1">
      <c r="A53" s="165" t="s">
        <v>22</v>
      </c>
      <c r="B53" s="167" t="s">
        <v>268</v>
      </c>
      <c r="C53" s="464">
        <v>0.69</v>
      </c>
      <c r="D53" s="464">
        <f>C53*D8*8</f>
        <v>27869.927999999996</v>
      </c>
      <c r="E53" s="176"/>
      <c r="F53" s="3"/>
    </row>
    <row r="54" spans="1:6" ht="34.5" customHeight="1">
      <c r="A54" s="165" t="s">
        <v>23</v>
      </c>
      <c r="B54" s="167" t="s">
        <v>268</v>
      </c>
      <c r="C54" s="521"/>
      <c r="D54" s="521"/>
      <c r="E54" s="176"/>
      <c r="F54" s="3"/>
    </row>
    <row r="55" spans="1:6" ht="34.5" customHeight="1">
      <c r="A55" s="168" t="s">
        <v>64</v>
      </c>
      <c r="B55" s="167" t="s">
        <v>268</v>
      </c>
      <c r="C55" s="522"/>
      <c r="D55" s="522"/>
      <c r="E55" s="176"/>
      <c r="F55" s="3"/>
    </row>
    <row r="56" spans="1:6">
      <c r="A56" s="514" t="s">
        <v>24</v>
      </c>
      <c r="B56" s="515"/>
      <c r="C56" s="515"/>
      <c r="D56" s="516"/>
      <c r="E56" s="176"/>
      <c r="F56" s="3"/>
    </row>
    <row r="57" spans="1:6" ht="27.75" customHeight="1">
      <c r="A57" s="165" t="s">
        <v>65</v>
      </c>
      <c r="B57" s="167" t="s">
        <v>57</v>
      </c>
      <c r="C57" s="464">
        <v>0.82</v>
      </c>
      <c r="D57" s="509">
        <v>32976.699999999997</v>
      </c>
      <c r="E57" s="176"/>
      <c r="F57" s="3"/>
    </row>
    <row r="58" spans="1:6" ht="13.5" customHeight="1">
      <c r="A58" s="165" t="s">
        <v>66</v>
      </c>
      <c r="B58" s="167" t="s">
        <v>67</v>
      </c>
      <c r="C58" s="521"/>
      <c r="D58" s="510"/>
      <c r="E58" s="176"/>
      <c r="F58" s="3"/>
    </row>
    <row r="59" spans="1:6" ht="12.75" customHeight="1">
      <c r="A59" s="165" t="s">
        <v>68</v>
      </c>
      <c r="B59" s="167" t="s">
        <v>67</v>
      </c>
      <c r="C59" s="521"/>
      <c r="D59" s="510"/>
      <c r="E59" s="176"/>
      <c r="F59" s="3"/>
    </row>
    <row r="60" spans="1:6" ht="21.75" customHeight="1">
      <c r="A60" s="165" t="s">
        <v>25</v>
      </c>
      <c r="B60" s="167" t="s">
        <v>269</v>
      </c>
      <c r="C60" s="521"/>
      <c r="D60" s="510"/>
      <c r="E60" s="176"/>
      <c r="F60" s="3"/>
    </row>
    <row r="61" spans="1:6" ht="36.75" customHeight="1">
      <c r="A61" s="163" t="s">
        <v>26</v>
      </c>
      <c r="B61" s="167" t="s">
        <v>69</v>
      </c>
      <c r="C61" s="521"/>
      <c r="D61" s="510"/>
      <c r="E61" s="176"/>
      <c r="F61" s="3"/>
    </row>
    <row r="62" spans="1:6">
      <c r="A62" s="157" t="s">
        <v>70</v>
      </c>
      <c r="B62" s="157"/>
      <c r="C62" s="521"/>
      <c r="D62" s="510"/>
      <c r="E62" s="176"/>
      <c r="F62" s="3"/>
    </row>
    <row r="63" spans="1:6" ht="23.25" customHeight="1">
      <c r="A63" s="163" t="s">
        <v>71</v>
      </c>
      <c r="B63" s="167" t="s">
        <v>268</v>
      </c>
      <c r="C63" s="521"/>
      <c r="D63" s="510"/>
      <c r="E63" s="176"/>
      <c r="F63" s="3"/>
    </row>
    <row r="64" spans="1:6" ht="14.25" customHeight="1">
      <c r="A64" s="163" t="s">
        <v>72</v>
      </c>
      <c r="B64" s="167" t="s">
        <v>19</v>
      </c>
      <c r="C64" s="521"/>
      <c r="D64" s="510"/>
      <c r="E64" s="176"/>
      <c r="F64" s="3"/>
    </row>
    <row r="65" spans="1:6" ht="14.25" customHeight="1">
      <c r="A65" s="163" t="s">
        <v>73</v>
      </c>
      <c r="B65" s="164" t="s">
        <v>19</v>
      </c>
      <c r="C65" s="521"/>
      <c r="D65" s="510"/>
      <c r="E65" s="176"/>
      <c r="F65" s="3"/>
    </row>
    <row r="66" spans="1:6" ht="14.25" customHeight="1">
      <c r="A66" s="163" t="s">
        <v>74</v>
      </c>
      <c r="B66" s="164" t="s">
        <v>19</v>
      </c>
      <c r="C66" s="521"/>
      <c r="D66" s="510"/>
      <c r="E66" s="176"/>
      <c r="F66" s="3"/>
    </row>
    <row r="67" spans="1:6" ht="14.25" customHeight="1">
      <c r="A67" s="163" t="s">
        <v>75</v>
      </c>
      <c r="B67" s="164" t="s">
        <v>19</v>
      </c>
      <c r="C67" s="521"/>
      <c r="D67" s="510"/>
      <c r="E67" s="176"/>
      <c r="F67" s="3"/>
    </row>
    <row r="68" spans="1:6" ht="14.25" customHeight="1">
      <c r="A68" s="163" t="s">
        <v>27</v>
      </c>
      <c r="B68" s="164" t="s">
        <v>19</v>
      </c>
      <c r="C68" s="521"/>
      <c r="D68" s="510"/>
      <c r="E68" s="176"/>
      <c r="F68" s="3"/>
    </row>
    <row r="69" spans="1:6" ht="25.5" customHeight="1">
      <c r="A69" s="168" t="s">
        <v>28</v>
      </c>
      <c r="B69" s="167" t="s">
        <v>268</v>
      </c>
      <c r="C69" s="522"/>
      <c r="D69" s="511"/>
      <c r="E69" s="176"/>
      <c r="F69" s="3"/>
    </row>
    <row r="70" spans="1:6">
      <c r="A70" s="514" t="s">
        <v>29</v>
      </c>
      <c r="B70" s="515"/>
      <c r="C70" s="515"/>
      <c r="D70" s="516"/>
      <c r="E70" s="176"/>
      <c r="F70" s="3"/>
    </row>
    <row r="71" spans="1:6">
      <c r="A71" s="163" t="s">
        <v>30</v>
      </c>
      <c r="B71" s="167" t="s">
        <v>76</v>
      </c>
      <c r="C71" s="518">
        <v>1.29</v>
      </c>
      <c r="D71" s="464">
        <f>C71*8*D8</f>
        <v>52104.648000000001</v>
      </c>
      <c r="E71" s="176"/>
      <c r="F71" s="3"/>
    </row>
    <row r="72" spans="1:6" ht="24.75">
      <c r="A72" s="163" t="s">
        <v>77</v>
      </c>
      <c r="B72" s="167" t="s">
        <v>76</v>
      </c>
      <c r="C72" s="519"/>
      <c r="D72" s="521"/>
      <c r="E72" s="176"/>
      <c r="F72" s="3"/>
    </row>
    <row r="73" spans="1:6" ht="24.75">
      <c r="A73" s="163" t="s">
        <v>31</v>
      </c>
      <c r="B73" s="167" t="s">
        <v>67</v>
      </c>
      <c r="C73" s="519"/>
      <c r="D73" s="521"/>
      <c r="E73" s="176"/>
      <c r="F73" s="3"/>
    </row>
    <row r="74" spans="1:6">
      <c r="A74" s="163" t="s">
        <v>78</v>
      </c>
      <c r="B74" s="167" t="s">
        <v>76</v>
      </c>
      <c r="C74" s="519"/>
      <c r="D74" s="521"/>
      <c r="E74" s="176"/>
      <c r="F74" s="3"/>
    </row>
    <row r="75" spans="1:6" ht="24.75">
      <c r="A75" s="168" t="s">
        <v>32</v>
      </c>
      <c r="B75" s="280" t="s">
        <v>268</v>
      </c>
      <c r="C75" s="519"/>
      <c r="D75" s="521"/>
      <c r="E75" s="176"/>
      <c r="F75" s="3"/>
    </row>
    <row r="76" spans="1:6">
      <c r="A76" s="168" t="s">
        <v>33</v>
      </c>
      <c r="B76" s="164" t="s">
        <v>67</v>
      </c>
      <c r="C76" s="520"/>
      <c r="D76" s="522"/>
      <c r="E76" s="176"/>
      <c r="F76" s="3"/>
    </row>
    <row r="77" spans="1:6">
      <c r="A77" s="514" t="s">
        <v>34</v>
      </c>
      <c r="B77" s="515"/>
      <c r="C77" s="515"/>
      <c r="D77" s="516"/>
      <c r="E77" s="176"/>
      <c r="F77" s="3"/>
    </row>
    <row r="78" spans="1:6" ht="48">
      <c r="A78" s="170" t="s">
        <v>80</v>
      </c>
      <c r="B78" s="246" t="s">
        <v>79</v>
      </c>
      <c r="C78" s="246">
        <v>2.41</v>
      </c>
      <c r="D78" s="252">
        <f>C78*8*D8</f>
        <v>97342.792000000001</v>
      </c>
      <c r="E78" s="176"/>
      <c r="F78" s="3"/>
    </row>
    <row r="79" spans="1:6">
      <c r="A79" s="249" t="s">
        <v>35</v>
      </c>
      <c r="B79" s="243"/>
      <c r="C79" s="464">
        <v>2.14</v>
      </c>
      <c r="D79" s="509">
        <v>86416.86</v>
      </c>
      <c r="E79" s="543"/>
      <c r="F79" s="3"/>
    </row>
    <row r="80" spans="1:6">
      <c r="A80" s="157" t="s">
        <v>83</v>
      </c>
      <c r="B80" s="243" t="s">
        <v>84</v>
      </c>
      <c r="C80" s="521"/>
      <c r="D80" s="510"/>
      <c r="E80" s="543"/>
      <c r="F80" s="3"/>
    </row>
    <row r="81" spans="1:6">
      <c r="A81" s="157" t="s">
        <v>82</v>
      </c>
      <c r="B81" s="243" t="s">
        <v>84</v>
      </c>
      <c r="C81" s="521"/>
      <c r="D81" s="510"/>
      <c r="E81" s="543"/>
      <c r="F81" s="3"/>
    </row>
    <row r="82" spans="1:6">
      <c r="A82" s="157" t="s">
        <v>81</v>
      </c>
      <c r="B82" s="243" t="s">
        <v>84</v>
      </c>
      <c r="C82" s="155"/>
      <c r="D82" s="175"/>
      <c r="E82" s="176"/>
      <c r="F82" s="3"/>
    </row>
    <row r="83" spans="1:6" ht="60">
      <c r="A83" s="157" t="s">
        <v>170</v>
      </c>
      <c r="B83" s="167" t="s">
        <v>268</v>
      </c>
      <c r="C83" s="248">
        <v>4.3499999999999996</v>
      </c>
      <c r="D83" s="242">
        <v>175469.78</v>
      </c>
      <c r="E83" s="229"/>
      <c r="F83" s="3"/>
    </row>
    <row r="84" spans="1:6">
      <c r="A84" s="157" t="s">
        <v>36</v>
      </c>
      <c r="B84" s="164"/>
      <c r="C84" s="121">
        <f>SUM(C83,C79,C78,C71,C57,C53,C46,C39,C35,C28,C17:C25,C16,C14,C13)</f>
        <v>21.620000000000005</v>
      </c>
      <c r="D84" s="121">
        <f>SUM(D83,D79,D78,D71,D57,D53,D46,D39,D35,D28,D17:D25,D16,D14,D13)</f>
        <v>872861.41200000024</v>
      </c>
      <c r="E84" s="65"/>
      <c r="F84" s="106"/>
    </row>
    <row r="85" spans="1:6">
      <c r="E85" s="65"/>
    </row>
  </sheetData>
  <mergeCells count="30">
    <mergeCell ref="A77:D77"/>
    <mergeCell ref="C79:C81"/>
    <mergeCell ref="D79:D81"/>
    <mergeCell ref="E79:E81"/>
    <mergeCell ref="A56:D56"/>
    <mergeCell ref="C57:C69"/>
    <mergeCell ref="D57:D69"/>
    <mergeCell ref="A70:D70"/>
    <mergeCell ref="C71:C76"/>
    <mergeCell ref="D71:D76"/>
    <mergeCell ref="A45:D45"/>
    <mergeCell ref="C46:C51"/>
    <mergeCell ref="D46:D51"/>
    <mergeCell ref="A52:D52"/>
    <mergeCell ref="C53:C55"/>
    <mergeCell ref="D53:D55"/>
    <mergeCell ref="C39:C44"/>
    <mergeCell ref="D39:D44"/>
    <mergeCell ref="A1:F1"/>
    <mergeCell ref="A2:E2"/>
    <mergeCell ref="A3:D3"/>
    <mergeCell ref="A12:D12"/>
    <mergeCell ref="A26:D26"/>
    <mergeCell ref="C28:C33"/>
    <mergeCell ref="D28:D33"/>
    <mergeCell ref="A34:D34"/>
    <mergeCell ref="C35:C36"/>
    <mergeCell ref="D35:D36"/>
    <mergeCell ref="A37:D37"/>
    <mergeCell ref="A38:D3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F86"/>
  <sheetViews>
    <sheetView workbookViewId="0">
      <selection sqref="A1:D89"/>
    </sheetView>
  </sheetViews>
  <sheetFormatPr defaultRowHeight="15"/>
  <cols>
    <col min="1" max="1" width="52" customWidth="1"/>
    <col min="2" max="2" width="13.28515625" customWidth="1"/>
    <col min="5" max="5" width="9.5703125" bestFit="1" customWidth="1"/>
  </cols>
  <sheetData>
    <row r="1" spans="1:6">
      <c r="A1" s="239" t="s">
        <v>123</v>
      </c>
      <c r="B1" s="239"/>
      <c r="C1" s="239"/>
      <c r="D1" s="239"/>
      <c r="E1" s="239"/>
      <c r="F1" s="239"/>
    </row>
    <row r="2" spans="1:6">
      <c r="A2" s="255" t="s">
        <v>270</v>
      </c>
      <c r="B2" s="255"/>
      <c r="C2" s="255"/>
      <c r="D2" s="255"/>
      <c r="E2" s="255"/>
      <c r="F2" s="3"/>
    </row>
    <row r="3" spans="1:6">
      <c r="A3" s="255" t="s">
        <v>128</v>
      </c>
      <c r="B3" s="255"/>
      <c r="C3" s="255"/>
      <c r="D3" s="255"/>
      <c r="E3" s="176"/>
      <c r="F3" s="3"/>
    </row>
    <row r="4" spans="1:6">
      <c r="A4" s="255"/>
      <c r="B4" s="255"/>
      <c r="C4" s="255"/>
      <c r="D4" s="255"/>
      <c r="E4" s="176"/>
      <c r="F4" s="3"/>
    </row>
    <row r="5" spans="1:6">
      <c r="A5" s="176"/>
      <c r="B5" s="176"/>
      <c r="C5" s="200" t="s">
        <v>37</v>
      </c>
      <c r="D5" s="176">
        <v>1984</v>
      </c>
      <c r="E5" s="176"/>
      <c r="F5" s="3">
        <v>8</v>
      </c>
    </row>
    <row r="6" spans="1:6">
      <c r="A6" s="176"/>
      <c r="B6" s="176"/>
      <c r="C6" s="200" t="s">
        <v>38</v>
      </c>
      <c r="D6" s="176">
        <v>5</v>
      </c>
      <c r="E6" s="176"/>
      <c r="F6" s="3"/>
    </row>
    <row r="7" spans="1:6">
      <c r="A7" s="176"/>
      <c r="B7" s="176"/>
      <c r="C7" s="200" t="s">
        <v>39</v>
      </c>
      <c r="D7" s="176">
        <v>8</v>
      </c>
      <c r="E7" s="176"/>
      <c r="F7" s="3"/>
    </row>
    <row r="8" spans="1:6">
      <c r="A8" s="176"/>
      <c r="B8" s="176"/>
      <c r="C8" s="200" t="s">
        <v>40</v>
      </c>
      <c r="D8" s="176">
        <v>98</v>
      </c>
      <c r="E8" s="176"/>
      <c r="F8" s="3"/>
    </row>
    <row r="9" spans="1:6">
      <c r="A9" s="176"/>
      <c r="B9" s="176"/>
      <c r="C9" s="200" t="s">
        <v>44</v>
      </c>
      <c r="D9" s="176">
        <v>5009.8999999999996</v>
      </c>
      <c r="E9" s="176"/>
      <c r="F9" s="3"/>
    </row>
    <row r="10" spans="1:6">
      <c r="A10" s="176"/>
      <c r="B10" s="176"/>
      <c r="C10" s="200" t="s">
        <v>41</v>
      </c>
      <c r="D10" s="176">
        <v>583.9</v>
      </c>
      <c r="E10" s="176"/>
      <c r="F10" s="3"/>
    </row>
    <row r="11" spans="1:6">
      <c r="A11" s="176"/>
      <c r="B11" s="176"/>
      <c r="C11" s="200" t="s">
        <v>45</v>
      </c>
      <c r="D11" s="176">
        <v>1161</v>
      </c>
      <c r="E11" s="176"/>
      <c r="F11" s="3"/>
    </row>
    <row r="12" spans="1:6">
      <c r="A12" s="176"/>
      <c r="B12" s="176"/>
      <c r="C12" s="200"/>
      <c r="D12" s="176"/>
      <c r="E12" s="176"/>
      <c r="F12" s="3"/>
    </row>
    <row r="13" spans="1:6" ht="48.75">
      <c r="A13" s="158" t="s">
        <v>1</v>
      </c>
      <c r="B13" s="158" t="s">
        <v>2</v>
      </c>
      <c r="C13" s="158" t="s">
        <v>3</v>
      </c>
      <c r="D13" s="158" t="s">
        <v>4</v>
      </c>
      <c r="E13" s="176"/>
      <c r="F13" s="3"/>
    </row>
    <row r="14" spans="1:6">
      <c r="A14" s="256" t="s">
        <v>5</v>
      </c>
      <c r="B14" s="257"/>
      <c r="C14" s="257"/>
      <c r="D14" s="258"/>
      <c r="E14" s="176"/>
      <c r="F14" s="3"/>
    </row>
    <row r="15" spans="1:6" ht="162" customHeight="1">
      <c r="A15" s="157" t="s">
        <v>6</v>
      </c>
      <c r="B15" s="250" t="s">
        <v>7</v>
      </c>
      <c r="C15" s="250">
        <v>0.14000000000000001</v>
      </c>
      <c r="D15" s="251">
        <f>C15*D9*8</f>
        <v>5611.0879999999997</v>
      </c>
      <c r="E15" s="176"/>
      <c r="F15" s="3"/>
    </row>
    <row r="16" spans="1:6" ht="144.75" customHeight="1">
      <c r="A16" s="157" t="s">
        <v>52</v>
      </c>
      <c r="B16" s="167" t="s">
        <v>268</v>
      </c>
      <c r="C16" s="201">
        <v>1.23</v>
      </c>
      <c r="D16" s="251">
        <f>C16*D9*8</f>
        <v>49297.415999999997</v>
      </c>
      <c r="E16" s="176"/>
      <c r="F16" s="3"/>
    </row>
    <row r="17" spans="1:6" ht="18" customHeight="1">
      <c r="A17" s="157" t="s">
        <v>9</v>
      </c>
      <c r="B17" s="158"/>
      <c r="C17" s="99"/>
      <c r="D17" s="202"/>
      <c r="E17" s="176"/>
      <c r="F17" s="3"/>
    </row>
    <row r="18" spans="1:6" ht="18" customHeight="1">
      <c r="A18" s="157" t="s">
        <v>254</v>
      </c>
      <c r="B18" s="158"/>
      <c r="C18" s="156">
        <v>0.21</v>
      </c>
      <c r="D18" s="202">
        <f>C18*8*D9</f>
        <v>8416.6319999999996</v>
      </c>
      <c r="E18" s="176"/>
      <c r="F18" s="3"/>
    </row>
    <row r="19" spans="1:6" ht="18" customHeight="1">
      <c r="A19" s="157" t="s">
        <v>271</v>
      </c>
      <c r="B19" s="158"/>
      <c r="C19" s="156">
        <v>0.03</v>
      </c>
      <c r="D19" s="202">
        <f>C19*8*D9</f>
        <v>1202.376</v>
      </c>
      <c r="E19" s="176"/>
      <c r="F19" s="3"/>
    </row>
    <row r="20" spans="1:6" ht="18" customHeight="1">
      <c r="A20" s="157" t="s">
        <v>272</v>
      </c>
      <c r="B20" s="158"/>
      <c r="C20" s="156">
        <v>0.47</v>
      </c>
      <c r="D20" s="202">
        <f>C20*8*D9</f>
        <v>18837.223999999998</v>
      </c>
      <c r="E20" s="176"/>
      <c r="F20" s="3"/>
    </row>
    <row r="21" spans="1:6" ht="18" customHeight="1">
      <c r="A21" s="157" t="s">
        <v>147</v>
      </c>
      <c r="B21" s="158"/>
      <c r="C21" s="156">
        <v>0.02</v>
      </c>
      <c r="D21" s="202">
        <f>C21*8*D9</f>
        <v>801.58399999999995</v>
      </c>
      <c r="E21" s="176"/>
      <c r="F21" s="3"/>
    </row>
    <row r="22" spans="1:6" ht="18" customHeight="1">
      <c r="A22" s="157" t="s">
        <v>273</v>
      </c>
      <c r="B22" s="158"/>
      <c r="C22" s="156">
        <v>0.03</v>
      </c>
      <c r="D22" s="202">
        <f>C22*8*D9</f>
        <v>1202.376</v>
      </c>
      <c r="E22" s="176"/>
      <c r="F22" s="3"/>
    </row>
    <row r="23" spans="1:6" ht="18" customHeight="1">
      <c r="A23" s="157" t="s">
        <v>148</v>
      </c>
      <c r="B23" s="158"/>
      <c r="C23" s="156">
        <v>0.14000000000000001</v>
      </c>
      <c r="D23" s="202">
        <f>C23*8*D9</f>
        <v>5611.0879999999997</v>
      </c>
      <c r="E23" s="176"/>
      <c r="F23" s="3"/>
    </row>
    <row r="24" spans="1:6" ht="18" customHeight="1">
      <c r="A24" s="157" t="s">
        <v>260</v>
      </c>
      <c r="B24" s="158"/>
      <c r="C24" s="156">
        <v>0.15</v>
      </c>
      <c r="D24" s="202">
        <f>C24*8*D9</f>
        <v>6011.8799999999992</v>
      </c>
      <c r="E24" s="176"/>
      <c r="F24" s="3"/>
    </row>
    <row r="25" spans="1:6" ht="18" customHeight="1">
      <c r="A25" s="157" t="s">
        <v>274</v>
      </c>
      <c r="B25" s="158"/>
      <c r="C25" s="156">
        <v>0.2</v>
      </c>
      <c r="D25" s="202">
        <f>C25*8*D9</f>
        <v>8015.84</v>
      </c>
      <c r="E25" s="176"/>
      <c r="F25" s="3"/>
    </row>
    <row r="26" spans="1:6" ht="18" customHeight="1">
      <c r="A26" s="157" t="s">
        <v>275</v>
      </c>
      <c r="B26" s="158"/>
      <c r="C26" s="156">
        <v>0.13</v>
      </c>
      <c r="D26" s="202">
        <f>C26*8*D9</f>
        <v>5210.2959999999994</v>
      </c>
      <c r="E26" s="176"/>
      <c r="F26" s="3"/>
    </row>
    <row r="27" spans="1:6" ht="18" customHeight="1">
      <c r="A27" s="157" t="s">
        <v>276</v>
      </c>
      <c r="B27" s="158"/>
      <c r="C27" s="156">
        <v>1.62</v>
      </c>
      <c r="D27" s="202">
        <f>C27*8*D9</f>
        <v>64928.303999999996</v>
      </c>
      <c r="E27" s="176"/>
      <c r="F27" s="3"/>
    </row>
    <row r="28" spans="1:6" ht="20.25" customHeight="1">
      <c r="A28" s="243" t="s">
        <v>10</v>
      </c>
      <c r="B28" s="244"/>
      <c r="C28" s="244"/>
      <c r="D28" s="245"/>
      <c r="E28" s="176"/>
      <c r="F28" s="3"/>
    </row>
    <row r="29" spans="1:6">
      <c r="A29" s="157" t="s">
        <v>48</v>
      </c>
      <c r="B29" s="157"/>
      <c r="C29" s="157"/>
      <c r="D29" s="157"/>
      <c r="E29" s="176"/>
      <c r="F29" s="3"/>
    </row>
    <row r="30" spans="1:6" ht="24.75" customHeight="1">
      <c r="A30" s="159" t="s">
        <v>11</v>
      </c>
      <c r="B30" s="158" t="s">
        <v>46</v>
      </c>
      <c r="C30" s="246">
        <v>2.16</v>
      </c>
      <c r="D30" s="246">
        <f>C30*8*D9</f>
        <v>86571.072</v>
      </c>
      <c r="E30" s="176"/>
      <c r="F30" s="3"/>
    </row>
    <row r="31" spans="1:6" ht="24.75" customHeight="1">
      <c r="A31" s="159" t="s">
        <v>12</v>
      </c>
      <c r="B31" s="158" t="s">
        <v>46</v>
      </c>
      <c r="C31" s="247"/>
      <c r="D31" s="247"/>
      <c r="E31" s="176"/>
      <c r="F31" s="3"/>
    </row>
    <row r="32" spans="1:6" ht="24.75" customHeight="1">
      <c r="A32" s="159" t="s">
        <v>13</v>
      </c>
      <c r="B32" s="158" t="s">
        <v>46</v>
      </c>
      <c r="C32" s="247"/>
      <c r="D32" s="247"/>
      <c r="E32" s="176"/>
      <c r="F32" s="3"/>
    </row>
    <row r="33" spans="1:6" ht="24.75" customHeight="1">
      <c r="A33" s="157" t="s">
        <v>51</v>
      </c>
      <c r="B33" s="158" t="s">
        <v>47</v>
      </c>
      <c r="C33" s="247"/>
      <c r="D33" s="247"/>
      <c r="E33" s="176"/>
      <c r="F33" s="3"/>
    </row>
    <row r="34" spans="1:6">
      <c r="A34" s="157" t="s">
        <v>49</v>
      </c>
      <c r="B34" s="158"/>
      <c r="C34" s="247"/>
      <c r="D34" s="247"/>
      <c r="E34" s="176"/>
      <c r="F34" s="3"/>
    </row>
    <row r="35" spans="1:6" ht="36.75" customHeight="1">
      <c r="A35" s="157" t="s">
        <v>50</v>
      </c>
      <c r="B35" s="158" t="s">
        <v>54</v>
      </c>
      <c r="C35" s="248"/>
      <c r="D35" s="248"/>
      <c r="E35" s="176"/>
      <c r="F35" s="3"/>
    </row>
    <row r="36" spans="1:6" ht="19.5" customHeight="1">
      <c r="A36" s="243" t="s">
        <v>55</v>
      </c>
      <c r="B36" s="244"/>
      <c r="C36" s="244"/>
      <c r="D36" s="245"/>
      <c r="E36" s="176"/>
      <c r="F36" s="3"/>
    </row>
    <row r="37" spans="1:6" ht="24" customHeight="1">
      <c r="A37" s="159" t="s">
        <v>14</v>
      </c>
      <c r="B37" s="249" t="s">
        <v>56</v>
      </c>
      <c r="C37" s="246">
        <v>0.2</v>
      </c>
      <c r="D37" s="246">
        <f>C37*8*D9</f>
        <v>8015.84</v>
      </c>
      <c r="E37" s="176"/>
      <c r="F37" s="3"/>
    </row>
    <row r="38" spans="1:6" ht="24" customHeight="1">
      <c r="A38" s="157" t="s">
        <v>15</v>
      </c>
      <c r="B38" s="249" t="s">
        <v>57</v>
      </c>
      <c r="C38" s="248"/>
      <c r="D38" s="248"/>
      <c r="E38" s="176"/>
      <c r="F38" s="3"/>
    </row>
    <row r="39" spans="1:6" ht="21.75" customHeight="1">
      <c r="A39" s="243" t="s">
        <v>16</v>
      </c>
      <c r="B39" s="244"/>
      <c r="C39" s="244"/>
      <c r="D39" s="245"/>
      <c r="E39" s="176"/>
      <c r="F39" s="3"/>
    </row>
    <row r="40" spans="1:6" ht="21" customHeight="1">
      <c r="A40" s="243" t="s">
        <v>17</v>
      </c>
      <c r="B40" s="244"/>
      <c r="C40" s="244"/>
      <c r="D40" s="245"/>
      <c r="E40" s="176"/>
      <c r="F40" s="3"/>
    </row>
    <row r="41" spans="1:6" ht="36.75">
      <c r="A41" s="162" t="s">
        <v>58</v>
      </c>
      <c r="B41" s="167" t="s">
        <v>268</v>
      </c>
      <c r="C41" s="246">
        <v>0.61</v>
      </c>
      <c r="D41" s="246">
        <f>C41*8*D9</f>
        <v>24448.311999999998</v>
      </c>
      <c r="E41" s="176"/>
      <c r="F41" s="3"/>
    </row>
    <row r="42" spans="1:6" ht="24.75" customHeight="1">
      <c r="A42" s="163" t="s">
        <v>59</v>
      </c>
      <c r="B42" s="164" t="s">
        <v>60</v>
      </c>
      <c r="C42" s="247"/>
      <c r="D42" s="247"/>
      <c r="E42" s="176"/>
      <c r="F42" s="3"/>
    </row>
    <row r="43" spans="1:6" ht="24.75">
      <c r="A43" s="163" t="s">
        <v>61</v>
      </c>
      <c r="B43" s="164" t="s">
        <v>60</v>
      </c>
      <c r="C43" s="247"/>
      <c r="D43" s="247"/>
      <c r="E43" s="176"/>
      <c r="F43" s="3"/>
    </row>
    <row r="44" spans="1:6" ht="36.75">
      <c r="A44" s="165" t="s">
        <v>62</v>
      </c>
      <c r="B44" s="167" t="s">
        <v>268</v>
      </c>
      <c r="C44" s="247"/>
      <c r="D44" s="247"/>
      <c r="E44" s="176"/>
      <c r="F44" s="3"/>
    </row>
    <row r="45" spans="1:6">
      <c r="A45" s="163" t="s">
        <v>63</v>
      </c>
      <c r="B45" s="164" t="s">
        <v>60</v>
      </c>
      <c r="C45" s="247"/>
      <c r="D45" s="247"/>
      <c r="E45" s="176"/>
      <c r="F45" s="3"/>
    </row>
    <row r="46" spans="1:6" ht="36.75">
      <c r="A46" s="166" t="s">
        <v>20</v>
      </c>
      <c r="B46" s="167" t="s">
        <v>268</v>
      </c>
      <c r="C46" s="248"/>
      <c r="D46" s="248"/>
      <c r="E46" s="176"/>
      <c r="F46" s="3"/>
    </row>
    <row r="47" spans="1:6">
      <c r="A47" s="243" t="s">
        <v>43</v>
      </c>
      <c r="B47" s="244"/>
      <c r="C47" s="244"/>
      <c r="D47" s="245"/>
      <c r="E47" s="176"/>
      <c r="F47" s="3"/>
    </row>
    <row r="48" spans="1:6" ht="36.75">
      <c r="A48" s="163" t="s">
        <v>58</v>
      </c>
      <c r="B48" s="167" t="s">
        <v>268</v>
      </c>
      <c r="C48" s="252">
        <v>1</v>
      </c>
      <c r="D48" s="246">
        <f>C48*8*D9</f>
        <v>40079.199999999997</v>
      </c>
      <c r="E48" s="176"/>
      <c r="F48" s="3"/>
    </row>
    <row r="49" spans="1:6" ht="24.75" customHeight="1">
      <c r="A49" s="163" t="s">
        <v>59</v>
      </c>
      <c r="B49" s="167" t="s">
        <v>60</v>
      </c>
      <c r="C49" s="253"/>
      <c r="D49" s="247"/>
      <c r="E49" s="176"/>
      <c r="F49" s="3"/>
    </row>
    <row r="50" spans="1:6" ht="24.75">
      <c r="A50" s="163" t="s">
        <v>87</v>
      </c>
      <c r="B50" s="167" t="s">
        <v>60</v>
      </c>
      <c r="C50" s="253"/>
      <c r="D50" s="247"/>
      <c r="E50" s="176"/>
      <c r="F50" s="3"/>
    </row>
    <row r="51" spans="1:6" ht="36.75">
      <c r="A51" s="163" t="s">
        <v>85</v>
      </c>
      <c r="B51" s="167" t="s">
        <v>268</v>
      </c>
      <c r="C51" s="253"/>
      <c r="D51" s="247"/>
      <c r="E51" s="176"/>
      <c r="F51" s="3"/>
    </row>
    <row r="52" spans="1:6" ht="33" customHeight="1">
      <c r="A52" s="168" t="s">
        <v>86</v>
      </c>
      <c r="B52" s="167" t="s">
        <v>268</v>
      </c>
      <c r="C52" s="253"/>
      <c r="D52" s="247"/>
      <c r="E52" s="176"/>
      <c r="F52" s="3"/>
    </row>
    <row r="53" spans="1:6">
      <c r="A53" s="163" t="s">
        <v>63</v>
      </c>
      <c r="B53" s="167" t="s">
        <v>60</v>
      </c>
      <c r="C53" s="254"/>
      <c r="D53" s="248"/>
      <c r="E53" s="176"/>
      <c r="F53" s="3"/>
    </row>
    <row r="54" spans="1:6">
      <c r="A54" s="243" t="s">
        <v>21</v>
      </c>
      <c r="B54" s="244"/>
      <c r="C54" s="244"/>
      <c r="D54" s="245"/>
      <c r="E54" s="176"/>
      <c r="F54" s="3"/>
    </row>
    <row r="55" spans="1:6" ht="23.25" customHeight="1">
      <c r="A55" s="165" t="s">
        <v>22</v>
      </c>
      <c r="B55" s="167" t="s">
        <v>268</v>
      </c>
      <c r="C55" s="246">
        <v>0.69</v>
      </c>
      <c r="D55" s="246">
        <f>C55*D9*8</f>
        <v>27654.647999999997</v>
      </c>
      <c r="E55" s="176"/>
      <c r="F55" s="3"/>
    </row>
    <row r="56" spans="1:6" ht="22.5" customHeight="1">
      <c r="A56" s="165" t="s">
        <v>23</v>
      </c>
      <c r="B56" s="167" t="s">
        <v>268</v>
      </c>
      <c r="C56" s="247"/>
      <c r="D56" s="247"/>
      <c r="E56" s="176"/>
      <c r="F56" s="3"/>
    </row>
    <row r="57" spans="1:6" ht="36.75">
      <c r="A57" s="168" t="s">
        <v>64</v>
      </c>
      <c r="B57" s="167" t="s">
        <v>268</v>
      </c>
      <c r="C57" s="248"/>
      <c r="D57" s="248"/>
      <c r="E57" s="176"/>
      <c r="F57" s="3"/>
    </row>
    <row r="58" spans="1:6">
      <c r="A58" s="243" t="s">
        <v>24</v>
      </c>
      <c r="B58" s="244"/>
      <c r="C58" s="244"/>
      <c r="D58" s="245"/>
      <c r="E58" s="176"/>
      <c r="F58" s="3"/>
    </row>
    <row r="59" spans="1:6" ht="24">
      <c r="A59" s="165" t="s">
        <v>65</v>
      </c>
      <c r="B59" s="167" t="s">
        <v>57</v>
      </c>
      <c r="C59" s="246">
        <v>2.4</v>
      </c>
      <c r="D59" s="240">
        <v>96334.31</v>
      </c>
      <c r="E59" s="176"/>
      <c r="F59" s="3"/>
    </row>
    <row r="60" spans="1:6">
      <c r="A60" s="165" t="s">
        <v>66</v>
      </c>
      <c r="B60" s="167" t="s">
        <v>67</v>
      </c>
      <c r="C60" s="247"/>
      <c r="D60" s="241"/>
      <c r="E60" s="176"/>
      <c r="F60" s="3"/>
    </row>
    <row r="61" spans="1:6" ht="24">
      <c r="A61" s="165" t="s">
        <v>68</v>
      </c>
      <c r="B61" s="167" t="s">
        <v>67</v>
      </c>
      <c r="C61" s="247"/>
      <c r="D61" s="241"/>
      <c r="E61" s="176"/>
      <c r="F61" s="3"/>
    </row>
    <row r="62" spans="1:6" ht="36.75" customHeight="1">
      <c r="A62" s="165" t="s">
        <v>25</v>
      </c>
      <c r="B62" s="167" t="s">
        <v>269</v>
      </c>
      <c r="C62" s="247"/>
      <c r="D62" s="241"/>
      <c r="E62" s="176"/>
      <c r="F62" s="3"/>
    </row>
    <row r="63" spans="1:6" ht="48.75">
      <c r="A63" s="163" t="s">
        <v>26</v>
      </c>
      <c r="B63" s="167" t="s">
        <v>69</v>
      </c>
      <c r="C63" s="247"/>
      <c r="D63" s="241"/>
      <c r="E63" s="176"/>
      <c r="F63" s="3"/>
    </row>
    <row r="64" spans="1:6">
      <c r="A64" s="157" t="s">
        <v>70</v>
      </c>
      <c r="B64" s="157"/>
      <c r="C64" s="247"/>
      <c r="D64" s="241"/>
      <c r="E64" s="176"/>
      <c r="F64" s="3"/>
    </row>
    <row r="65" spans="1:6" ht="36.75">
      <c r="A65" s="163" t="s">
        <v>71</v>
      </c>
      <c r="B65" s="167" t="s">
        <v>268</v>
      </c>
      <c r="C65" s="247"/>
      <c r="D65" s="241"/>
      <c r="E65" s="176"/>
      <c r="F65" s="3"/>
    </row>
    <row r="66" spans="1:6">
      <c r="A66" s="163" t="s">
        <v>72</v>
      </c>
      <c r="B66" s="167" t="s">
        <v>19</v>
      </c>
      <c r="C66" s="247"/>
      <c r="D66" s="241"/>
      <c r="E66" s="176"/>
      <c r="F66" s="3"/>
    </row>
    <row r="67" spans="1:6">
      <c r="A67" s="163" t="s">
        <v>73</v>
      </c>
      <c r="B67" s="164" t="s">
        <v>19</v>
      </c>
      <c r="C67" s="247"/>
      <c r="D67" s="241"/>
      <c r="E67" s="176"/>
      <c r="F67" s="3"/>
    </row>
    <row r="68" spans="1:6">
      <c r="A68" s="163" t="s">
        <v>74</v>
      </c>
      <c r="B68" s="164" t="s">
        <v>19</v>
      </c>
      <c r="C68" s="247"/>
      <c r="D68" s="241"/>
      <c r="E68" s="176"/>
      <c r="F68" s="3"/>
    </row>
    <row r="69" spans="1:6">
      <c r="A69" s="163" t="s">
        <v>75</v>
      </c>
      <c r="B69" s="164" t="s">
        <v>19</v>
      </c>
      <c r="C69" s="247"/>
      <c r="D69" s="241"/>
      <c r="E69" s="176"/>
      <c r="F69" s="3"/>
    </row>
    <row r="70" spans="1:6">
      <c r="A70" s="163" t="s">
        <v>27</v>
      </c>
      <c r="B70" s="164" t="s">
        <v>19</v>
      </c>
      <c r="C70" s="247"/>
      <c r="D70" s="241"/>
      <c r="E70" s="176"/>
      <c r="F70" s="3"/>
    </row>
    <row r="71" spans="1:6" ht="36.75">
      <c r="A71" s="168" t="s">
        <v>28</v>
      </c>
      <c r="B71" s="167" t="s">
        <v>268</v>
      </c>
      <c r="C71" s="248"/>
      <c r="D71" s="242"/>
      <c r="E71" s="176"/>
      <c r="F71" s="3"/>
    </row>
    <row r="72" spans="1:6">
      <c r="A72" s="243" t="s">
        <v>29</v>
      </c>
      <c r="B72" s="244"/>
      <c r="C72" s="244"/>
      <c r="D72" s="245"/>
      <c r="E72" s="176"/>
      <c r="F72" s="3"/>
    </row>
    <row r="73" spans="1:6" ht="24.75" customHeight="1">
      <c r="A73" s="163" t="s">
        <v>30</v>
      </c>
      <c r="B73" s="167" t="s">
        <v>76</v>
      </c>
      <c r="C73" s="252">
        <v>1.29</v>
      </c>
      <c r="D73" s="246">
        <f>C73*8*D9</f>
        <v>51702.167999999998</v>
      </c>
      <c r="E73" s="176"/>
      <c r="F73" s="3"/>
    </row>
    <row r="74" spans="1:6" ht="24.75">
      <c r="A74" s="163" t="s">
        <v>77</v>
      </c>
      <c r="B74" s="167" t="s">
        <v>76</v>
      </c>
      <c r="C74" s="253"/>
      <c r="D74" s="247"/>
      <c r="E74" s="176"/>
      <c r="F74" s="3"/>
    </row>
    <row r="75" spans="1:6" ht="36.75" customHeight="1">
      <c r="A75" s="163" t="s">
        <v>31</v>
      </c>
      <c r="B75" s="167" t="s">
        <v>67</v>
      </c>
      <c r="C75" s="253"/>
      <c r="D75" s="247"/>
      <c r="E75" s="176"/>
      <c r="F75" s="3"/>
    </row>
    <row r="76" spans="1:6" ht="24.75" customHeight="1">
      <c r="A76" s="163" t="s">
        <v>78</v>
      </c>
      <c r="B76" s="167" t="s">
        <v>76</v>
      </c>
      <c r="C76" s="253"/>
      <c r="D76" s="247"/>
      <c r="E76" s="176"/>
      <c r="F76" s="3"/>
    </row>
    <row r="77" spans="1:6" ht="34.5" customHeight="1">
      <c r="A77" s="168" t="s">
        <v>32</v>
      </c>
      <c r="B77" s="280" t="s">
        <v>268</v>
      </c>
      <c r="C77" s="253"/>
      <c r="D77" s="247"/>
      <c r="E77" s="176"/>
      <c r="F77" s="3"/>
    </row>
    <row r="78" spans="1:6">
      <c r="A78" s="168" t="s">
        <v>33</v>
      </c>
      <c r="B78" s="164" t="s">
        <v>67</v>
      </c>
      <c r="C78" s="254"/>
      <c r="D78" s="248"/>
      <c r="E78" s="176"/>
      <c r="F78" s="3"/>
    </row>
    <row r="79" spans="1:6">
      <c r="A79" s="243" t="s">
        <v>34</v>
      </c>
      <c r="B79" s="244"/>
      <c r="C79" s="244"/>
      <c r="D79" s="245"/>
      <c r="E79" s="176"/>
      <c r="F79" s="3"/>
    </row>
    <row r="80" spans="1:6" ht="60" customHeight="1">
      <c r="A80" s="170" t="s">
        <v>80</v>
      </c>
      <c r="B80" s="246" t="s">
        <v>79</v>
      </c>
      <c r="C80" s="246">
        <v>2.41</v>
      </c>
      <c r="D80" s="252">
        <f>C80*8*D9</f>
        <v>96590.872000000003</v>
      </c>
      <c r="E80" s="176"/>
      <c r="F80" s="3"/>
    </row>
    <row r="81" spans="1:6">
      <c r="A81" s="249" t="s">
        <v>35</v>
      </c>
      <c r="B81" s="243"/>
      <c r="C81" s="246">
        <v>2.14</v>
      </c>
      <c r="D81" s="240">
        <v>85790.02</v>
      </c>
      <c r="E81" s="259"/>
      <c r="F81" s="3"/>
    </row>
    <row r="82" spans="1:6">
      <c r="A82" s="157" t="s">
        <v>83</v>
      </c>
      <c r="B82" s="243" t="s">
        <v>84</v>
      </c>
      <c r="C82" s="247"/>
      <c r="D82" s="241"/>
      <c r="E82" s="259"/>
      <c r="F82" s="3"/>
    </row>
    <row r="83" spans="1:6">
      <c r="A83" s="157" t="s">
        <v>82</v>
      </c>
      <c r="B83" s="243" t="s">
        <v>84</v>
      </c>
      <c r="C83" s="247"/>
      <c r="D83" s="241"/>
      <c r="E83" s="259"/>
      <c r="F83" s="3"/>
    </row>
    <row r="84" spans="1:6">
      <c r="A84" s="157" t="s">
        <v>81</v>
      </c>
      <c r="B84" s="243" t="s">
        <v>84</v>
      </c>
      <c r="C84" s="155"/>
      <c r="D84" s="175"/>
      <c r="E84" s="176"/>
      <c r="F84" s="3"/>
    </row>
    <row r="85" spans="1:6" ht="60">
      <c r="A85" s="157" t="s">
        <v>170</v>
      </c>
      <c r="B85" s="167" t="s">
        <v>268</v>
      </c>
      <c r="C85" s="248">
        <v>4.3499999999999996</v>
      </c>
      <c r="D85" s="242">
        <v>174388.03</v>
      </c>
      <c r="E85" s="229"/>
      <c r="F85" s="3"/>
    </row>
    <row r="86" spans="1:6">
      <c r="A86" s="157" t="s">
        <v>36</v>
      </c>
      <c r="B86" s="164"/>
      <c r="C86" s="121">
        <f>SUM(C85,C81,C80,C73,C59,C55,C48,C41,C37,C30,C18:C27,C16,C15)</f>
        <v>21.62</v>
      </c>
      <c r="D86" s="121">
        <f>SUM(D85,D81,D80,D73,D59,D55,D48,D41,D37,D30,D18:D27,D16,D15)</f>
        <v>866720.57600000012</v>
      </c>
      <c r="E86" s="65"/>
      <c r="F86" s="106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2:F82"/>
  <sheetViews>
    <sheetView topLeftCell="A13" workbookViewId="0">
      <selection activeCell="E13" sqref="E13"/>
    </sheetView>
  </sheetViews>
  <sheetFormatPr defaultRowHeight="15"/>
  <cols>
    <col min="1" max="1" width="49.7109375" customWidth="1"/>
    <col min="2" max="2" width="13.28515625" customWidth="1"/>
    <col min="5" max="5" width="12.85546875" customWidth="1"/>
  </cols>
  <sheetData>
    <row r="2" spans="1:6">
      <c r="A2" s="239" t="s">
        <v>123</v>
      </c>
      <c r="B2" s="239"/>
      <c r="C2" s="239"/>
      <c r="D2" s="239"/>
    </row>
    <row r="3" spans="1:6">
      <c r="A3" s="281" t="s">
        <v>281</v>
      </c>
      <c r="B3" s="281"/>
      <c r="C3" s="281"/>
      <c r="D3" s="281"/>
    </row>
    <row r="4" spans="1:6">
      <c r="A4" s="281" t="s">
        <v>282</v>
      </c>
      <c r="B4" s="281"/>
      <c r="C4" s="281"/>
      <c r="D4" s="281"/>
    </row>
    <row r="5" spans="1:6">
      <c r="A5" s="255"/>
      <c r="B5" s="255"/>
      <c r="C5" s="255"/>
      <c r="D5" s="255"/>
    </row>
    <row r="6" spans="1:6" ht="18.75" customHeight="1">
      <c r="A6" s="176"/>
      <c r="B6" s="176"/>
      <c r="C6" s="200" t="s">
        <v>37</v>
      </c>
      <c r="D6" s="176">
        <v>1981</v>
      </c>
      <c r="F6">
        <v>8</v>
      </c>
    </row>
    <row r="7" spans="1:6" ht="18.75" customHeight="1">
      <c r="A7" s="176"/>
      <c r="B7" s="176"/>
      <c r="C7" s="200" t="s">
        <v>38</v>
      </c>
      <c r="D7" s="176">
        <v>5</v>
      </c>
    </row>
    <row r="8" spans="1:6" ht="18.75" customHeight="1">
      <c r="A8" s="176"/>
      <c r="B8" s="176"/>
      <c r="C8" s="200" t="s">
        <v>39</v>
      </c>
      <c r="D8" s="176">
        <v>6</v>
      </c>
    </row>
    <row r="9" spans="1:6" ht="18.75" customHeight="1">
      <c r="A9" s="176"/>
      <c r="B9" s="176"/>
      <c r="C9" s="200" t="s">
        <v>40</v>
      </c>
      <c r="D9" s="176">
        <v>96</v>
      </c>
    </row>
    <row r="10" spans="1:6" ht="18.75" customHeight="1">
      <c r="A10" s="176"/>
      <c r="B10" s="176"/>
      <c r="C10" s="200" t="s">
        <v>44</v>
      </c>
      <c r="D10" s="176">
        <v>4083.1</v>
      </c>
    </row>
    <row r="11" spans="1:6" ht="18.75" customHeight="1">
      <c r="A11" s="176"/>
      <c r="B11" s="176"/>
      <c r="C11" s="200" t="s">
        <v>41</v>
      </c>
      <c r="D11" s="176">
        <v>440</v>
      </c>
    </row>
    <row r="12" spans="1:6" ht="18.75" customHeight="1">
      <c r="A12" s="176"/>
      <c r="B12" s="176"/>
      <c r="C12" s="200" t="s">
        <v>45</v>
      </c>
      <c r="D12" s="176">
        <v>935.4</v>
      </c>
    </row>
    <row r="13" spans="1:6">
      <c r="A13" s="176"/>
      <c r="B13" s="176"/>
      <c r="C13" s="200"/>
      <c r="D13" s="176"/>
    </row>
    <row r="14" spans="1:6" ht="48.75">
      <c r="A14" s="158" t="s">
        <v>1</v>
      </c>
      <c r="B14" s="158" t="s">
        <v>2</v>
      </c>
      <c r="C14" s="158" t="s">
        <v>3</v>
      </c>
      <c r="D14" s="158" t="s">
        <v>4</v>
      </c>
    </row>
    <row r="15" spans="1:6">
      <c r="A15" s="256" t="s">
        <v>5</v>
      </c>
      <c r="B15" s="257"/>
      <c r="C15" s="257"/>
      <c r="D15" s="258"/>
    </row>
    <row r="16" spans="1:6" ht="179.25" customHeight="1">
      <c r="A16" s="157" t="s">
        <v>6</v>
      </c>
      <c r="B16" s="250" t="s">
        <v>7</v>
      </c>
      <c r="C16" s="250">
        <v>0.14000000000000001</v>
      </c>
      <c r="D16" s="251">
        <f>C16*D10*8</f>
        <v>4573.0720000000001</v>
      </c>
    </row>
    <row r="17" spans="1:4" ht="157.5" customHeight="1">
      <c r="A17" s="157" t="s">
        <v>52</v>
      </c>
      <c r="B17" s="167" t="s">
        <v>268</v>
      </c>
      <c r="C17" s="201">
        <v>0.54</v>
      </c>
      <c r="D17" s="251">
        <f>C17*D10*8</f>
        <v>17638.992000000002</v>
      </c>
    </row>
    <row r="18" spans="1:4" ht="19.5" customHeight="1">
      <c r="A18" s="157" t="s">
        <v>9</v>
      </c>
      <c r="B18" s="158"/>
      <c r="C18" s="99"/>
      <c r="D18" s="202"/>
    </row>
    <row r="19" spans="1:4" ht="19.5" customHeight="1">
      <c r="A19" s="157" t="s">
        <v>277</v>
      </c>
      <c r="B19" s="158" t="s">
        <v>144</v>
      </c>
      <c r="C19" s="156">
        <v>2.4900000000000002</v>
      </c>
      <c r="D19" s="202">
        <f>C19*8*D10</f>
        <v>81335.351999999999</v>
      </c>
    </row>
    <row r="20" spans="1:4" ht="19.5" customHeight="1">
      <c r="A20" s="157" t="s">
        <v>278</v>
      </c>
      <c r="B20" s="158" t="s">
        <v>138</v>
      </c>
      <c r="C20" s="156">
        <v>1.61</v>
      </c>
      <c r="D20" s="202">
        <f>C20*8*D10</f>
        <v>52590.328000000001</v>
      </c>
    </row>
    <row r="21" spans="1:4" ht="19.5" customHeight="1">
      <c r="A21" s="157" t="s">
        <v>279</v>
      </c>
      <c r="B21" s="158" t="s">
        <v>139</v>
      </c>
      <c r="C21" s="156">
        <v>0.04</v>
      </c>
      <c r="D21" s="202">
        <f>C21*8*D10</f>
        <v>1306.5920000000001</v>
      </c>
    </row>
    <row r="22" spans="1:4" ht="19.5" customHeight="1">
      <c r="A22" s="157" t="s">
        <v>283</v>
      </c>
      <c r="B22" s="158" t="s">
        <v>19</v>
      </c>
      <c r="C22" s="156">
        <v>0.1</v>
      </c>
      <c r="D22" s="202">
        <f>C22*8*D10</f>
        <v>3266.48</v>
      </c>
    </row>
    <row r="23" spans="1:4" ht="19.5" customHeight="1">
      <c r="A23" s="157" t="s">
        <v>280</v>
      </c>
      <c r="B23" s="158" t="s">
        <v>60</v>
      </c>
      <c r="C23" s="156">
        <v>0.04</v>
      </c>
      <c r="D23" s="202">
        <f>C23*8*D10</f>
        <v>1306.5920000000001</v>
      </c>
    </row>
    <row r="24" spans="1:4" ht="21" customHeight="1">
      <c r="A24" s="243" t="s">
        <v>10</v>
      </c>
      <c r="B24" s="244"/>
      <c r="C24" s="244"/>
      <c r="D24" s="245"/>
    </row>
    <row r="25" spans="1:4">
      <c r="A25" s="157" t="s">
        <v>48</v>
      </c>
      <c r="B25" s="157"/>
      <c r="C25" s="157"/>
      <c r="D25" s="157"/>
    </row>
    <row r="26" spans="1:4" ht="24">
      <c r="A26" s="159" t="s">
        <v>11</v>
      </c>
      <c r="B26" s="158" t="s">
        <v>46</v>
      </c>
      <c r="C26" s="464">
        <v>2.16</v>
      </c>
      <c r="D26" s="464">
        <f>C26*8*D10</f>
        <v>70555.968000000008</v>
      </c>
    </row>
    <row r="27" spans="1:4">
      <c r="A27" s="159" t="s">
        <v>12</v>
      </c>
      <c r="B27" s="158" t="s">
        <v>46</v>
      </c>
      <c r="C27" s="523"/>
      <c r="D27" s="523"/>
    </row>
    <row r="28" spans="1:4">
      <c r="A28" s="159" t="s">
        <v>13</v>
      </c>
      <c r="B28" s="158" t="s">
        <v>46</v>
      </c>
      <c r="C28" s="523"/>
      <c r="D28" s="523"/>
    </row>
    <row r="29" spans="1:4">
      <c r="A29" s="157" t="s">
        <v>51</v>
      </c>
      <c r="B29" s="158" t="s">
        <v>47</v>
      </c>
      <c r="C29" s="523"/>
      <c r="D29" s="523"/>
    </row>
    <row r="30" spans="1:4">
      <c r="A30" s="157" t="s">
        <v>49</v>
      </c>
      <c r="B30" s="158"/>
      <c r="C30" s="523"/>
      <c r="D30" s="523"/>
    </row>
    <row r="31" spans="1:4" ht="24.75">
      <c r="A31" s="157" t="s">
        <v>50</v>
      </c>
      <c r="B31" s="158" t="s">
        <v>54</v>
      </c>
      <c r="C31" s="524"/>
      <c r="D31" s="524"/>
    </row>
    <row r="32" spans="1:4" ht="24">
      <c r="A32" s="243" t="s">
        <v>55</v>
      </c>
      <c r="B32" s="244"/>
      <c r="C32" s="244"/>
      <c r="D32" s="245"/>
    </row>
    <row r="33" spans="1:4">
      <c r="A33" s="159" t="s">
        <v>14</v>
      </c>
      <c r="B33" s="249" t="s">
        <v>56</v>
      </c>
      <c r="C33" s="464">
        <v>0.2</v>
      </c>
      <c r="D33" s="464">
        <f>C33*8*D10</f>
        <v>6532.96</v>
      </c>
    </row>
    <row r="34" spans="1:4">
      <c r="A34" s="157" t="s">
        <v>15</v>
      </c>
      <c r="B34" s="249" t="s">
        <v>57</v>
      </c>
      <c r="C34" s="524"/>
      <c r="D34" s="524"/>
    </row>
    <row r="35" spans="1:4">
      <c r="A35" s="243" t="s">
        <v>16</v>
      </c>
      <c r="B35" s="244"/>
      <c r="C35" s="244"/>
      <c r="D35" s="245"/>
    </row>
    <row r="36" spans="1:4">
      <c r="A36" s="243" t="s">
        <v>17</v>
      </c>
      <c r="B36" s="244"/>
      <c r="C36" s="244"/>
      <c r="D36" s="245"/>
    </row>
    <row r="37" spans="1:4" ht="36.75">
      <c r="A37" s="162" t="s">
        <v>58</v>
      </c>
      <c r="B37" s="167" t="s">
        <v>268</v>
      </c>
      <c r="C37" s="464">
        <v>0.61</v>
      </c>
      <c r="D37" s="464">
        <f>C37*8*D10</f>
        <v>19925.527999999998</v>
      </c>
    </row>
    <row r="38" spans="1:4" ht="24.75">
      <c r="A38" s="163" t="s">
        <v>59</v>
      </c>
      <c r="B38" s="164" t="s">
        <v>60</v>
      </c>
      <c r="C38" s="523"/>
      <c r="D38" s="523"/>
    </row>
    <row r="39" spans="1:4" ht="24.75">
      <c r="A39" s="163" t="s">
        <v>61</v>
      </c>
      <c r="B39" s="164" t="s">
        <v>60</v>
      </c>
      <c r="C39" s="523"/>
      <c r="D39" s="523"/>
    </row>
    <row r="40" spans="1:4" ht="36.75">
      <c r="A40" s="165" t="s">
        <v>62</v>
      </c>
      <c r="B40" s="167" t="s">
        <v>268</v>
      </c>
      <c r="C40" s="523"/>
      <c r="D40" s="523"/>
    </row>
    <row r="41" spans="1:4">
      <c r="A41" s="163" t="s">
        <v>63</v>
      </c>
      <c r="B41" s="164" t="s">
        <v>60</v>
      </c>
      <c r="C41" s="523"/>
      <c r="D41" s="523"/>
    </row>
    <row r="42" spans="1:4" ht="36.75">
      <c r="A42" s="166" t="s">
        <v>20</v>
      </c>
      <c r="B42" s="167" t="s">
        <v>268</v>
      </c>
      <c r="C42" s="524"/>
      <c r="D42" s="524"/>
    </row>
    <row r="43" spans="1:4">
      <c r="A43" s="243" t="s">
        <v>43</v>
      </c>
      <c r="B43" s="244"/>
      <c r="C43" s="244"/>
      <c r="D43" s="245"/>
    </row>
    <row r="44" spans="1:4" ht="36.75">
      <c r="A44" s="163" t="s">
        <v>58</v>
      </c>
      <c r="B44" s="167" t="s">
        <v>268</v>
      </c>
      <c r="C44" s="518">
        <v>1</v>
      </c>
      <c r="D44" s="464">
        <f>C44*8*D10</f>
        <v>32664.799999999999</v>
      </c>
    </row>
    <row r="45" spans="1:4" ht="24.75">
      <c r="A45" s="163" t="s">
        <v>59</v>
      </c>
      <c r="B45" s="167" t="s">
        <v>60</v>
      </c>
      <c r="C45" s="523"/>
      <c r="D45" s="523"/>
    </row>
    <row r="46" spans="1:4" ht="24.75">
      <c r="A46" s="163" t="s">
        <v>87</v>
      </c>
      <c r="B46" s="167" t="s">
        <v>60</v>
      </c>
      <c r="C46" s="523"/>
      <c r="D46" s="523"/>
    </row>
    <row r="47" spans="1:4" ht="36.75">
      <c r="A47" s="163" t="s">
        <v>85</v>
      </c>
      <c r="B47" s="167" t="s">
        <v>268</v>
      </c>
      <c r="C47" s="523"/>
      <c r="D47" s="523"/>
    </row>
    <row r="48" spans="1:4" ht="36.75">
      <c r="A48" s="168" t="s">
        <v>86</v>
      </c>
      <c r="B48" s="167" t="s">
        <v>268</v>
      </c>
      <c r="C48" s="523"/>
      <c r="D48" s="523"/>
    </row>
    <row r="49" spans="1:4">
      <c r="A49" s="163" t="s">
        <v>63</v>
      </c>
      <c r="B49" s="167" t="s">
        <v>60</v>
      </c>
      <c r="C49" s="524"/>
      <c r="D49" s="524"/>
    </row>
    <row r="50" spans="1:4">
      <c r="A50" s="243" t="s">
        <v>21</v>
      </c>
      <c r="B50" s="244"/>
      <c r="C50" s="244"/>
      <c r="D50" s="245"/>
    </row>
    <row r="51" spans="1:4" ht="36.75">
      <c r="A51" s="165" t="s">
        <v>22</v>
      </c>
      <c r="B51" s="167" t="s">
        <v>268</v>
      </c>
      <c r="C51" s="464">
        <v>0.69</v>
      </c>
      <c r="D51" s="518">
        <f>C51*D10*8</f>
        <v>22538.712</v>
      </c>
    </row>
    <row r="52" spans="1:4" ht="36.75">
      <c r="A52" s="165" t="s">
        <v>23</v>
      </c>
      <c r="B52" s="167" t="s">
        <v>268</v>
      </c>
      <c r="C52" s="523"/>
      <c r="D52" s="523"/>
    </row>
    <row r="53" spans="1:4" ht="36.75">
      <c r="A53" s="168" t="s">
        <v>64</v>
      </c>
      <c r="B53" s="167" t="s">
        <v>268</v>
      </c>
      <c r="C53" s="524"/>
      <c r="D53" s="524"/>
    </row>
    <row r="54" spans="1:4">
      <c r="A54" s="243" t="s">
        <v>24</v>
      </c>
      <c r="B54" s="244"/>
      <c r="C54" s="244"/>
      <c r="D54" s="245"/>
    </row>
    <row r="55" spans="1:4" ht="24">
      <c r="A55" s="165" t="s">
        <v>65</v>
      </c>
      <c r="B55" s="167" t="s">
        <v>57</v>
      </c>
      <c r="C55" s="464">
        <v>1.81</v>
      </c>
      <c r="D55" s="509">
        <v>59100.7</v>
      </c>
    </row>
    <row r="56" spans="1:4">
      <c r="A56" s="165" t="s">
        <v>66</v>
      </c>
      <c r="B56" s="167" t="s">
        <v>67</v>
      </c>
      <c r="C56" s="523"/>
      <c r="D56" s="523"/>
    </row>
    <row r="57" spans="1:4" ht="24">
      <c r="A57" s="165" t="s">
        <v>68</v>
      </c>
      <c r="B57" s="167" t="s">
        <v>67</v>
      </c>
      <c r="C57" s="523"/>
      <c r="D57" s="523"/>
    </row>
    <row r="58" spans="1:4" ht="24.75">
      <c r="A58" s="165" t="s">
        <v>25</v>
      </c>
      <c r="B58" s="167" t="s">
        <v>269</v>
      </c>
      <c r="C58" s="523"/>
      <c r="D58" s="523"/>
    </row>
    <row r="59" spans="1:4" ht="48.75">
      <c r="A59" s="163" t="s">
        <v>26</v>
      </c>
      <c r="B59" s="167" t="s">
        <v>69</v>
      </c>
      <c r="C59" s="523"/>
      <c r="D59" s="523"/>
    </row>
    <row r="60" spans="1:4">
      <c r="A60" s="157" t="s">
        <v>70</v>
      </c>
      <c r="B60" s="157"/>
      <c r="C60" s="523"/>
      <c r="D60" s="523"/>
    </row>
    <row r="61" spans="1:4" ht="36.75">
      <c r="A61" s="163" t="s">
        <v>71</v>
      </c>
      <c r="B61" s="167" t="s">
        <v>268</v>
      </c>
      <c r="C61" s="523"/>
      <c r="D61" s="523"/>
    </row>
    <row r="62" spans="1:4">
      <c r="A62" s="163" t="s">
        <v>72</v>
      </c>
      <c r="B62" s="167" t="s">
        <v>19</v>
      </c>
      <c r="C62" s="523"/>
      <c r="D62" s="523"/>
    </row>
    <row r="63" spans="1:4">
      <c r="A63" s="163" t="s">
        <v>73</v>
      </c>
      <c r="B63" s="164" t="s">
        <v>19</v>
      </c>
      <c r="C63" s="523"/>
      <c r="D63" s="523"/>
    </row>
    <row r="64" spans="1:4">
      <c r="A64" s="163" t="s">
        <v>74</v>
      </c>
      <c r="B64" s="164" t="s">
        <v>19</v>
      </c>
      <c r="C64" s="523"/>
      <c r="D64" s="523"/>
    </row>
    <row r="65" spans="1:4">
      <c r="A65" s="163" t="s">
        <v>75</v>
      </c>
      <c r="B65" s="164" t="s">
        <v>19</v>
      </c>
      <c r="C65" s="523"/>
      <c r="D65" s="523"/>
    </row>
    <row r="66" spans="1:4">
      <c r="A66" s="163" t="s">
        <v>27</v>
      </c>
      <c r="B66" s="164" t="s">
        <v>19</v>
      </c>
      <c r="C66" s="523"/>
      <c r="D66" s="523"/>
    </row>
    <row r="67" spans="1:4" ht="36.75">
      <c r="A67" s="168" t="s">
        <v>28</v>
      </c>
      <c r="B67" s="167" t="s">
        <v>268</v>
      </c>
      <c r="C67" s="524"/>
      <c r="D67" s="524"/>
    </row>
    <row r="68" spans="1:4">
      <c r="A68" s="243" t="s">
        <v>29</v>
      </c>
      <c r="B68" s="244"/>
      <c r="C68" s="244"/>
      <c r="D68" s="245"/>
    </row>
    <row r="69" spans="1:4">
      <c r="A69" s="163" t="s">
        <v>30</v>
      </c>
      <c r="B69" s="167" t="s">
        <v>76</v>
      </c>
      <c r="C69" s="518">
        <v>1.29</v>
      </c>
      <c r="D69" s="464">
        <f>C69*8*D10</f>
        <v>42137.591999999997</v>
      </c>
    </row>
    <row r="70" spans="1:4" ht="24.75">
      <c r="A70" s="163" t="s">
        <v>77</v>
      </c>
      <c r="B70" s="167" t="s">
        <v>76</v>
      </c>
      <c r="C70" s="525"/>
      <c r="D70" s="525"/>
    </row>
    <row r="71" spans="1:4" ht="36.75">
      <c r="A71" s="163" t="s">
        <v>31</v>
      </c>
      <c r="B71" s="167" t="s">
        <v>67</v>
      </c>
      <c r="C71" s="525"/>
      <c r="D71" s="525"/>
    </row>
    <row r="72" spans="1:4">
      <c r="A72" s="163" t="s">
        <v>78</v>
      </c>
      <c r="B72" s="167" t="s">
        <v>76</v>
      </c>
      <c r="C72" s="525"/>
      <c r="D72" s="525"/>
    </row>
    <row r="73" spans="1:4" ht="24.75">
      <c r="A73" s="168" t="s">
        <v>32</v>
      </c>
      <c r="B73" s="280" t="s">
        <v>268</v>
      </c>
      <c r="C73" s="525"/>
      <c r="D73" s="525"/>
    </row>
    <row r="74" spans="1:4">
      <c r="A74" s="168" t="s">
        <v>33</v>
      </c>
      <c r="B74" s="164" t="s">
        <v>67</v>
      </c>
      <c r="C74" s="526"/>
      <c r="D74" s="526"/>
    </row>
    <row r="75" spans="1:4">
      <c r="A75" s="243" t="s">
        <v>34</v>
      </c>
      <c r="B75" s="244"/>
      <c r="C75" s="244"/>
      <c r="D75" s="245"/>
    </row>
    <row r="76" spans="1:4" ht="48">
      <c r="A76" s="170" t="s">
        <v>80</v>
      </c>
      <c r="B76" s="246" t="s">
        <v>79</v>
      </c>
      <c r="C76" s="246">
        <v>2.41</v>
      </c>
      <c r="D76" s="252">
        <f>C76*8*D10</f>
        <v>78722.168000000005</v>
      </c>
    </row>
    <row r="77" spans="1:4">
      <c r="A77" s="249" t="s">
        <v>35</v>
      </c>
      <c r="B77" s="243"/>
      <c r="C77" s="464">
        <v>2.14</v>
      </c>
      <c r="D77" s="509">
        <v>69899.7</v>
      </c>
    </row>
    <row r="78" spans="1:4">
      <c r="A78" s="157" t="s">
        <v>83</v>
      </c>
      <c r="B78" s="243" t="s">
        <v>84</v>
      </c>
      <c r="C78" s="525"/>
      <c r="D78" s="525"/>
    </row>
    <row r="79" spans="1:4">
      <c r="A79" s="157" t="s">
        <v>82</v>
      </c>
      <c r="B79" s="243" t="s">
        <v>84</v>
      </c>
      <c r="C79" s="525"/>
      <c r="D79" s="525"/>
    </row>
    <row r="80" spans="1:4">
      <c r="A80" s="157" t="s">
        <v>81</v>
      </c>
      <c r="B80" s="243" t="s">
        <v>84</v>
      </c>
      <c r="C80" s="526"/>
      <c r="D80" s="526"/>
    </row>
    <row r="81" spans="1:6" ht="60">
      <c r="A81" s="157" t="s">
        <v>170</v>
      </c>
      <c r="B81" s="167" t="s">
        <v>268</v>
      </c>
      <c r="C81" s="248">
        <v>4.3499999999999996</v>
      </c>
      <c r="D81" s="242">
        <v>142086.75</v>
      </c>
    </row>
    <row r="82" spans="1:6">
      <c r="A82" s="157" t="s">
        <v>36</v>
      </c>
      <c r="B82" s="164"/>
      <c r="C82" s="121">
        <f>SUM(C81,C77:C80,C76,C69:C74,C55:C67,C51:C53,C44:C49,C37:C42,C33:C34,C26:C31,C19:C23,C16,C17)</f>
        <v>21.619999999999997</v>
      </c>
      <c r="D82" s="121">
        <f>SUM(D81,D77,D76,D69,D55,D51,D44,D37,D33,D26,D19:D23,D17,D16)</f>
        <v>706182.28599999985</v>
      </c>
      <c r="F82" s="65"/>
    </row>
  </sheetData>
  <mergeCells count="16">
    <mergeCell ref="C69:C74"/>
    <mergeCell ref="D69:D74"/>
    <mergeCell ref="C77:C80"/>
    <mergeCell ref="D77:D80"/>
    <mergeCell ref="C44:C49"/>
    <mergeCell ref="D44:D49"/>
    <mergeCell ref="C51:C53"/>
    <mergeCell ref="D51:D53"/>
    <mergeCell ref="C55:C67"/>
    <mergeCell ref="D55:D67"/>
    <mergeCell ref="C26:C31"/>
    <mergeCell ref="D26:D31"/>
    <mergeCell ref="C33:C34"/>
    <mergeCell ref="D33:D34"/>
    <mergeCell ref="D37:D42"/>
    <mergeCell ref="C37:C4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2:F87"/>
  <sheetViews>
    <sheetView workbookViewId="0">
      <selection activeCell="D87" sqref="D87"/>
    </sheetView>
  </sheetViews>
  <sheetFormatPr defaultRowHeight="15"/>
  <cols>
    <col min="1" max="1" width="52" customWidth="1"/>
    <col min="5" max="5" width="10.42578125" customWidth="1"/>
    <col min="6" max="6" width="9.5703125" bestFit="1" customWidth="1"/>
  </cols>
  <sheetData>
    <row r="2" spans="1:6">
      <c r="A2" s="239" t="s">
        <v>123</v>
      </c>
      <c r="B2" s="239"/>
      <c r="C2" s="239"/>
      <c r="D2" s="239"/>
    </row>
    <row r="3" spans="1:6">
      <c r="A3" s="281" t="s">
        <v>284</v>
      </c>
      <c r="B3" s="281"/>
      <c r="C3" s="281"/>
      <c r="D3" s="281"/>
    </row>
    <row r="4" spans="1:6">
      <c r="A4" s="281" t="s">
        <v>282</v>
      </c>
      <c r="B4" s="281"/>
      <c r="C4" s="281"/>
      <c r="D4" s="281"/>
    </row>
    <row r="5" spans="1:6">
      <c r="A5" s="255"/>
      <c r="B5" s="255"/>
      <c r="C5" s="255"/>
      <c r="D5" s="255"/>
    </row>
    <row r="6" spans="1:6">
      <c r="A6" s="176"/>
      <c r="B6" s="176"/>
      <c r="C6" s="200" t="s">
        <v>37</v>
      </c>
      <c r="D6" s="176">
        <v>1978</v>
      </c>
      <c r="F6">
        <v>8</v>
      </c>
    </row>
    <row r="7" spans="1:6">
      <c r="A7" s="176"/>
      <c r="B7" s="176"/>
      <c r="C7" s="200" t="s">
        <v>38</v>
      </c>
      <c r="D7" s="176">
        <v>5</v>
      </c>
    </row>
    <row r="8" spans="1:6">
      <c r="A8" s="176"/>
      <c r="B8" s="176"/>
      <c r="C8" s="200" t="s">
        <v>39</v>
      </c>
      <c r="D8" s="176">
        <v>8</v>
      </c>
    </row>
    <row r="9" spans="1:6">
      <c r="A9" s="176"/>
      <c r="B9" s="176"/>
      <c r="C9" s="200" t="s">
        <v>40</v>
      </c>
      <c r="D9" s="176">
        <v>96</v>
      </c>
    </row>
    <row r="10" spans="1:6">
      <c r="A10" s="176"/>
      <c r="B10" s="176"/>
      <c r="C10" s="200" t="s">
        <v>44</v>
      </c>
      <c r="D10" s="176">
        <v>5200.8</v>
      </c>
    </row>
    <row r="11" spans="1:6">
      <c r="A11" s="176"/>
      <c r="B11" s="176"/>
      <c r="C11" s="200" t="s">
        <v>41</v>
      </c>
      <c r="D11" s="176">
        <v>655</v>
      </c>
    </row>
    <row r="12" spans="1:6">
      <c r="A12" s="176"/>
      <c r="B12" s="176"/>
      <c r="C12" s="200" t="s">
        <v>45</v>
      </c>
      <c r="D12" s="176">
        <v>1119.5999999999999</v>
      </c>
    </row>
    <row r="13" spans="1:6">
      <c r="A13" s="176"/>
      <c r="B13" s="176"/>
      <c r="C13" s="200"/>
      <c r="D13" s="176"/>
    </row>
    <row r="14" spans="1:6" ht="48.75">
      <c r="A14" s="158" t="s">
        <v>1</v>
      </c>
      <c r="B14" s="158" t="s">
        <v>2</v>
      </c>
      <c r="C14" s="158" t="s">
        <v>3</v>
      </c>
      <c r="D14" s="158" t="s">
        <v>4</v>
      </c>
    </row>
    <row r="15" spans="1:6">
      <c r="A15" s="256" t="s">
        <v>5</v>
      </c>
      <c r="B15" s="257"/>
      <c r="C15" s="257"/>
      <c r="D15" s="258"/>
    </row>
    <row r="16" spans="1:6" ht="168">
      <c r="A16" s="157" t="s">
        <v>6</v>
      </c>
      <c r="B16" s="250" t="s">
        <v>7</v>
      </c>
      <c r="C16" s="250">
        <v>0.14000000000000001</v>
      </c>
      <c r="D16" s="251">
        <f>C16*D10*8</f>
        <v>5824.8960000000006</v>
      </c>
    </row>
    <row r="17" spans="1:4" ht="144">
      <c r="A17" s="157" t="s">
        <v>52</v>
      </c>
      <c r="B17" s="167" t="s">
        <v>268</v>
      </c>
      <c r="C17" s="201">
        <v>0.53</v>
      </c>
      <c r="D17" s="251">
        <f>C17*D10*8</f>
        <v>22051.392000000003</v>
      </c>
    </row>
    <row r="18" spans="1:4">
      <c r="A18" s="157" t="s">
        <v>9</v>
      </c>
      <c r="B18" s="158"/>
      <c r="C18" s="99"/>
      <c r="D18" s="202"/>
    </row>
    <row r="19" spans="1:4" ht="24.75">
      <c r="A19" s="157" t="s">
        <v>285</v>
      </c>
      <c r="B19" s="158" t="s">
        <v>286</v>
      </c>
      <c r="C19" s="99">
        <v>1.04</v>
      </c>
      <c r="D19" s="202">
        <f>C19*8*D10</f>
        <v>43270.656000000003</v>
      </c>
    </row>
    <row r="20" spans="1:4">
      <c r="A20" s="157" t="s">
        <v>287</v>
      </c>
      <c r="B20" s="182"/>
      <c r="C20" s="99">
        <v>0.24</v>
      </c>
      <c r="D20" s="202">
        <f>C20*8*D10</f>
        <v>9985.5360000000001</v>
      </c>
    </row>
    <row r="21" spans="1:4">
      <c r="A21" s="157" t="s">
        <v>288</v>
      </c>
      <c r="B21" s="158" t="s">
        <v>139</v>
      </c>
      <c r="C21" s="99">
        <v>3.44</v>
      </c>
      <c r="D21" s="202">
        <f>C21*8*D10</f>
        <v>143126.016</v>
      </c>
    </row>
    <row r="22" spans="1:4">
      <c r="A22" s="157" t="s">
        <v>191</v>
      </c>
      <c r="B22" s="158" t="s">
        <v>138</v>
      </c>
      <c r="C22" s="99">
        <v>0.23</v>
      </c>
      <c r="D22" s="202">
        <f>C22*8*D10</f>
        <v>9569.4720000000016</v>
      </c>
    </row>
    <row r="23" spans="1:4" ht="24.75">
      <c r="A23" s="157" t="s">
        <v>289</v>
      </c>
      <c r="B23" s="158" t="s">
        <v>290</v>
      </c>
      <c r="C23" s="99">
        <v>0.35</v>
      </c>
      <c r="D23" s="202">
        <f>C23*8*D10</f>
        <v>14562.24</v>
      </c>
    </row>
    <row r="24" spans="1:4">
      <c r="A24" s="157" t="s">
        <v>283</v>
      </c>
      <c r="B24" s="158" t="s">
        <v>137</v>
      </c>
      <c r="C24" s="99">
        <v>0.08</v>
      </c>
      <c r="D24" s="202">
        <f>C24*8*D10</f>
        <v>3328.5120000000002</v>
      </c>
    </row>
    <row r="25" spans="1:4">
      <c r="A25" s="157" t="s">
        <v>291</v>
      </c>
      <c r="B25" s="158" t="s">
        <v>142</v>
      </c>
      <c r="C25" s="99">
        <v>0.28000000000000003</v>
      </c>
      <c r="D25" s="202">
        <f>C25*8*D10</f>
        <v>11649.792000000001</v>
      </c>
    </row>
    <row r="26" spans="1:4">
      <c r="A26" s="157" t="s">
        <v>293</v>
      </c>
      <c r="B26" s="158" t="s">
        <v>19</v>
      </c>
      <c r="C26" s="99">
        <v>0.27</v>
      </c>
      <c r="D26" s="202">
        <f>C26*8*D10</f>
        <v>11233.728000000001</v>
      </c>
    </row>
    <row r="27" spans="1:4">
      <c r="A27" s="157" t="s">
        <v>294</v>
      </c>
      <c r="B27" s="158" t="s">
        <v>138</v>
      </c>
      <c r="C27" s="99">
        <v>0.12</v>
      </c>
      <c r="D27" s="202">
        <f>C27*8*D10</f>
        <v>4992.768</v>
      </c>
    </row>
    <row r="28" spans="1:4">
      <c r="A28" s="157" t="s">
        <v>292</v>
      </c>
      <c r="B28" s="158" t="s">
        <v>60</v>
      </c>
      <c r="C28" s="99">
        <v>0.11</v>
      </c>
      <c r="D28" s="202">
        <f>C28*8*D10</f>
        <v>4576.7040000000006</v>
      </c>
    </row>
    <row r="29" spans="1:4">
      <c r="A29" s="267" t="s">
        <v>10</v>
      </c>
      <c r="B29" s="268"/>
      <c r="C29" s="268"/>
      <c r="D29" s="269"/>
    </row>
    <row r="30" spans="1:4">
      <c r="A30" s="157" t="s">
        <v>48</v>
      </c>
      <c r="B30" s="157"/>
      <c r="C30" s="157"/>
      <c r="D30" s="157"/>
    </row>
    <row r="31" spans="1:4" ht="24.75">
      <c r="A31" s="159" t="s">
        <v>11</v>
      </c>
      <c r="B31" s="158" t="s">
        <v>46</v>
      </c>
      <c r="C31" s="464">
        <v>2.16</v>
      </c>
      <c r="D31" s="464">
        <f>C31*8*D10</f>
        <v>89869.824000000008</v>
      </c>
    </row>
    <row r="32" spans="1:4" ht="24.75">
      <c r="A32" s="159" t="s">
        <v>12</v>
      </c>
      <c r="B32" s="158" t="s">
        <v>46</v>
      </c>
      <c r="C32" s="523"/>
      <c r="D32" s="523"/>
    </row>
    <row r="33" spans="1:4" ht="24.75">
      <c r="A33" s="159" t="s">
        <v>13</v>
      </c>
      <c r="B33" s="158" t="s">
        <v>46</v>
      </c>
      <c r="C33" s="523"/>
      <c r="D33" s="523"/>
    </row>
    <row r="34" spans="1:4" ht="24.75">
      <c r="A34" s="157" t="s">
        <v>51</v>
      </c>
      <c r="B34" s="158" t="s">
        <v>47</v>
      </c>
      <c r="C34" s="523"/>
      <c r="D34" s="523"/>
    </row>
    <row r="35" spans="1:4">
      <c r="A35" s="157" t="s">
        <v>49</v>
      </c>
      <c r="B35" s="158"/>
      <c r="C35" s="523"/>
      <c r="D35" s="523"/>
    </row>
    <row r="36" spans="1:4" ht="36.75">
      <c r="A36" s="157" t="s">
        <v>50</v>
      </c>
      <c r="B36" s="158" t="s">
        <v>54</v>
      </c>
      <c r="C36" s="524"/>
      <c r="D36" s="524"/>
    </row>
    <row r="37" spans="1:4" ht="24">
      <c r="A37" s="243" t="s">
        <v>55</v>
      </c>
      <c r="B37" s="244"/>
      <c r="C37" s="244"/>
      <c r="D37" s="245"/>
    </row>
    <row r="38" spans="1:4" ht="24">
      <c r="A38" s="159" t="s">
        <v>14</v>
      </c>
      <c r="B38" s="249" t="s">
        <v>56</v>
      </c>
      <c r="C38" s="464"/>
      <c r="D38" s="464"/>
    </row>
    <row r="39" spans="1:4" ht="24">
      <c r="A39" s="157" t="s">
        <v>15</v>
      </c>
      <c r="B39" s="249" t="s">
        <v>57</v>
      </c>
      <c r="C39" s="524"/>
      <c r="D39" s="524"/>
    </row>
    <row r="40" spans="1:4">
      <c r="A40" s="243" t="s">
        <v>16</v>
      </c>
      <c r="B40" s="244"/>
      <c r="C40" s="244"/>
      <c r="D40" s="245"/>
    </row>
    <row r="41" spans="1:4">
      <c r="A41" s="243" t="s">
        <v>17</v>
      </c>
      <c r="B41" s="244"/>
      <c r="C41" s="244"/>
      <c r="D41" s="245"/>
    </row>
    <row r="42" spans="1:4" ht="36.75">
      <c r="A42" s="162" t="s">
        <v>58</v>
      </c>
      <c r="B42" s="167" t="s">
        <v>268</v>
      </c>
      <c r="C42" s="464">
        <v>0.61</v>
      </c>
      <c r="D42" s="464">
        <f>C42*8*D10</f>
        <v>25379.903999999999</v>
      </c>
    </row>
    <row r="43" spans="1:4">
      <c r="A43" s="163" t="s">
        <v>59</v>
      </c>
      <c r="B43" s="164" t="s">
        <v>60</v>
      </c>
      <c r="C43" s="523"/>
      <c r="D43" s="523"/>
    </row>
    <row r="44" spans="1:4" ht="24.75">
      <c r="A44" s="163" t="s">
        <v>61</v>
      </c>
      <c r="B44" s="164" t="s">
        <v>60</v>
      </c>
      <c r="C44" s="523"/>
      <c r="D44" s="523"/>
    </row>
    <row r="45" spans="1:4" ht="36.75">
      <c r="A45" s="165" t="s">
        <v>62</v>
      </c>
      <c r="B45" s="167" t="s">
        <v>268</v>
      </c>
      <c r="C45" s="523"/>
      <c r="D45" s="523"/>
    </row>
    <row r="46" spans="1:4">
      <c r="A46" s="163" t="s">
        <v>63</v>
      </c>
      <c r="B46" s="164" t="s">
        <v>60</v>
      </c>
      <c r="C46" s="523"/>
      <c r="D46" s="523"/>
    </row>
    <row r="47" spans="1:4" ht="36.75">
      <c r="A47" s="166" t="s">
        <v>20</v>
      </c>
      <c r="B47" s="167" t="s">
        <v>268</v>
      </c>
      <c r="C47" s="524"/>
      <c r="D47" s="524"/>
    </row>
    <row r="48" spans="1:4">
      <c r="A48" s="243" t="s">
        <v>43</v>
      </c>
      <c r="B48" s="244"/>
      <c r="C48" s="244"/>
      <c r="D48" s="245"/>
    </row>
    <row r="49" spans="1:4" ht="36.75">
      <c r="A49" s="163" t="s">
        <v>58</v>
      </c>
      <c r="B49" s="167" t="s">
        <v>268</v>
      </c>
      <c r="C49" s="518">
        <v>1</v>
      </c>
      <c r="D49" s="464">
        <f>C49*8*D10</f>
        <v>41606.400000000001</v>
      </c>
    </row>
    <row r="50" spans="1:4">
      <c r="A50" s="163" t="s">
        <v>59</v>
      </c>
      <c r="B50" s="167" t="s">
        <v>60</v>
      </c>
      <c r="C50" s="523"/>
      <c r="D50" s="523"/>
    </row>
    <row r="51" spans="1:4" ht="24.75">
      <c r="A51" s="163" t="s">
        <v>87</v>
      </c>
      <c r="B51" s="167" t="s">
        <v>60</v>
      </c>
      <c r="C51" s="523"/>
      <c r="D51" s="523"/>
    </row>
    <row r="52" spans="1:4" ht="36.75">
      <c r="A52" s="163" t="s">
        <v>85</v>
      </c>
      <c r="B52" s="167" t="s">
        <v>268</v>
      </c>
      <c r="C52" s="523"/>
      <c r="D52" s="523"/>
    </row>
    <row r="53" spans="1:4" ht="36.75">
      <c r="A53" s="168" t="s">
        <v>86</v>
      </c>
      <c r="B53" s="167" t="s">
        <v>268</v>
      </c>
      <c r="C53" s="523"/>
      <c r="D53" s="523"/>
    </row>
    <row r="54" spans="1:4">
      <c r="A54" s="163" t="s">
        <v>63</v>
      </c>
      <c r="B54" s="167" t="s">
        <v>60</v>
      </c>
      <c r="C54" s="524"/>
      <c r="D54" s="524"/>
    </row>
    <row r="55" spans="1:4">
      <c r="A55" s="243" t="s">
        <v>21</v>
      </c>
      <c r="B55" s="244"/>
      <c r="C55" s="244"/>
      <c r="D55" s="245"/>
    </row>
    <row r="56" spans="1:4" ht="36.75">
      <c r="A56" s="165" t="s">
        <v>22</v>
      </c>
      <c r="B56" s="167" t="s">
        <v>268</v>
      </c>
      <c r="C56" s="464">
        <v>0.69</v>
      </c>
      <c r="D56" s="518">
        <f>C56*D10*8</f>
        <v>28708.415999999997</v>
      </c>
    </row>
    <row r="57" spans="1:4" ht="36.75">
      <c r="A57" s="165" t="s">
        <v>23</v>
      </c>
      <c r="B57" s="167" t="s">
        <v>268</v>
      </c>
      <c r="C57" s="523"/>
      <c r="D57" s="523"/>
    </row>
    <row r="58" spans="1:4" ht="36.75">
      <c r="A58" s="168" t="s">
        <v>64</v>
      </c>
      <c r="B58" s="167" t="s">
        <v>268</v>
      </c>
      <c r="C58" s="524"/>
      <c r="D58" s="524"/>
    </row>
    <row r="59" spans="1:4">
      <c r="A59" s="267" t="s">
        <v>24</v>
      </c>
      <c r="B59" s="268"/>
      <c r="C59" s="268"/>
      <c r="D59" s="269"/>
    </row>
    <row r="60" spans="1:4" ht="24.75">
      <c r="A60" s="165" t="s">
        <v>65</v>
      </c>
      <c r="B60" s="167" t="s">
        <v>57</v>
      </c>
      <c r="C60" s="464">
        <v>0.78</v>
      </c>
      <c r="D60" s="509">
        <v>19889.189999999999</v>
      </c>
    </row>
    <row r="61" spans="1:4">
      <c r="A61" s="165" t="s">
        <v>66</v>
      </c>
      <c r="B61" s="167" t="s">
        <v>67</v>
      </c>
      <c r="C61" s="523"/>
      <c r="D61" s="523"/>
    </row>
    <row r="62" spans="1:4" ht="24">
      <c r="A62" s="165" t="s">
        <v>68</v>
      </c>
      <c r="B62" s="167" t="s">
        <v>67</v>
      </c>
      <c r="C62" s="523"/>
      <c r="D62" s="523"/>
    </row>
    <row r="63" spans="1:4" ht="36.75">
      <c r="A63" s="165" t="s">
        <v>25</v>
      </c>
      <c r="B63" s="167" t="s">
        <v>269</v>
      </c>
      <c r="C63" s="523"/>
      <c r="D63" s="523"/>
    </row>
    <row r="64" spans="1:4" ht="48.75">
      <c r="A64" s="163" t="s">
        <v>26</v>
      </c>
      <c r="B64" s="167" t="s">
        <v>69</v>
      </c>
      <c r="C64" s="523"/>
      <c r="D64" s="523"/>
    </row>
    <row r="65" spans="1:4">
      <c r="A65" s="157" t="s">
        <v>70</v>
      </c>
      <c r="B65" s="157"/>
      <c r="C65" s="523"/>
      <c r="D65" s="523"/>
    </row>
    <row r="66" spans="1:4" ht="36.75">
      <c r="A66" s="163" t="s">
        <v>71</v>
      </c>
      <c r="B66" s="167" t="s">
        <v>268</v>
      </c>
      <c r="C66" s="523"/>
      <c r="D66" s="523"/>
    </row>
    <row r="67" spans="1:4">
      <c r="A67" s="163" t="s">
        <v>72</v>
      </c>
      <c r="B67" s="167" t="s">
        <v>19</v>
      </c>
      <c r="C67" s="523"/>
      <c r="D67" s="523"/>
    </row>
    <row r="68" spans="1:4">
      <c r="A68" s="163" t="s">
        <v>73</v>
      </c>
      <c r="B68" s="164" t="s">
        <v>19</v>
      </c>
      <c r="C68" s="523"/>
      <c r="D68" s="523"/>
    </row>
    <row r="69" spans="1:4">
      <c r="A69" s="163" t="s">
        <v>74</v>
      </c>
      <c r="B69" s="164" t="s">
        <v>19</v>
      </c>
      <c r="C69" s="523"/>
      <c r="D69" s="523"/>
    </row>
    <row r="70" spans="1:4">
      <c r="A70" s="163" t="s">
        <v>75</v>
      </c>
      <c r="B70" s="164" t="s">
        <v>19</v>
      </c>
      <c r="C70" s="523"/>
      <c r="D70" s="523"/>
    </row>
    <row r="71" spans="1:4">
      <c r="A71" s="163" t="s">
        <v>27</v>
      </c>
      <c r="B71" s="164" t="s">
        <v>19</v>
      </c>
      <c r="C71" s="523"/>
      <c r="D71" s="523"/>
    </row>
    <row r="72" spans="1:4" ht="36.75">
      <c r="A72" s="168" t="s">
        <v>28</v>
      </c>
      <c r="B72" s="167" t="s">
        <v>268</v>
      </c>
      <c r="C72" s="524"/>
      <c r="D72" s="524"/>
    </row>
    <row r="73" spans="1:4">
      <c r="A73" s="243" t="s">
        <v>29</v>
      </c>
      <c r="B73" s="244"/>
      <c r="C73" s="244"/>
      <c r="D73" s="245"/>
    </row>
    <row r="74" spans="1:4" ht="24.75">
      <c r="A74" s="163" t="s">
        <v>30</v>
      </c>
      <c r="B74" s="167" t="s">
        <v>76</v>
      </c>
      <c r="C74" s="518">
        <v>0.46</v>
      </c>
      <c r="D74" s="464">
        <f>C74*8*D10</f>
        <v>19138.944000000003</v>
      </c>
    </row>
    <row r="75" spans="1:4" ht="24.75">
      <c r="A75" s="163" t="s">
        <v>77</v>
      </c>
      <c r="B75" s="167" t="s">
        <v>76</v>
      </c>
      <c r="C75" s="525"/>
      <c r="D75" s="525"/>
    </row>
    <row r="76" spans="1:4" ht="24.75">
      <c r="A76" s="163" t="s">
        <v>31</v>
      </c>
      <c r="B76" s="167" t="s">
        <v>67</v>
      </c>
      <c r="C76" s="525"/>
      <c r="D76" s="525"/>
    </row>
    <row r="77" spans="1:4" ht="24.75">
      <c r="A77" s="163" t="s">
        <v>78</v>
      </c>
      <c r="B77" s="167" t="s">
        <v>76</v>
      </c>
      <c r="C77" s="525"/>
      <c r="D77" s="525"/>
    </row>
    <row r="78" spans="1:4" ht="34.5">
      <c r="A78" s="168" t="s">
        <v>32</v>
      </c>
      <c r="B78" s="280" t="s">
        <v>268</v>
      </c>
      <c r="C78" s="525"/>
      <c r="D78" s="525"/>
    </row>
    <row r="79" spans="1:4">
      <c r="A79" s="168" t="s">
        <v>33</v>
      </c>
      <c r="B79" s="164" t="s">
        <v>67</v>
      </c>
      <c r="C79" s="526"/>
      <c r="D79" s="526"/>
    </row>
    <row r="80" spans="1:4">
      <c r="A80" s="243" t="s">
        <v>34</v>
      </c>
      <c r="B80" s="244"/>
      <c r="C80" s="244"/>
      <c r="D80" s="245"/>
    </row>
    <row r="81" spans="1:6" ht="48">
      <c r="A81" s="170" t="s">
        <v>80</v>
      </c>
      <c r="B81" s="246" t="s">
        <v>79</v>
      </c>
      <c r="C81" s="246">
        <v>2.41</v>
      </c>
      <c r="D81" s="252">
        <f>C81*8*D10</f>
        <v>100271.42400000001</v>
      </c>
    </row>
    <row r="82" spans="1:6">
      <c r="A82" s="249" t="s">
        <v>35</v>
      </c>
      <c r="B82" s="243"/>
      <c r="C82" s="464">
        <v>2.14</v>
      </c>
      <c r="D82" s="509">
        <v>89025.81</v>
      </c>
    </row>
    <row r="83" spans="1:6">
      <c r="A83" s="157" t="s">
        <v>83</v>
      </c>
      <c r="B83" s="243" t="s">
        <v>84</v>
      </c>
      <c r="C83" s="525"/>
      <c r="D83" s="525"/>
    </row>
    <row r="84" spans="1:6">
      <c r="A84" s="157" t="s">
        <v>82</v>
      </c>
      <c r="B84" s="243" t="s">
        <v>84</v>
      </c>
      <c r="C84" s="525"/>
      <c r="D84" s="525"/>
    </row>
    <row r="85" spans="1:6">
      <c r="A85" s="157" t="s">
        <v>81</v>
      </c>
      <c r="B85" s="243" t="s">
        <v>84</v>
      </c>
      <c r="C85" s="526"/>
      <c r="D85" s="526"/>
    </row>
    <row r="86" spans="1:6" ht="60">
      <c r="A86" s="157" t="s">
        <v>170</v>
      </c>
      <c r="B86" s="167" t="s">
        <v>268</v>
      </c>
      <c r="C86" s="248">
        <v>4.3499999999999996</v>
      </c>
      <c r="D86" s="242">
        <v>180965.57</v>
      </c>
    </row>
    <row r="87" spans="1:6">
      <c r="A87" s="157" t="s">
        <v>36</v>
      </c>
      <c r="B87" s="164"/>
      <c r="C87" s="121">
        <f>SUM(C86,C82,C81,C74,C60,C56,C49,C42,C38,C31,C20:C28,C17,C16,C19)</f>
        <v>21.430000000000003</v>
      </c>
      <c r="D87" s="121">
        <f>SUM(D86,D82,D81,D74,D60,D56,D49,D42,D38,D31,D19:D28,D17,D16)</f>
        <v>879027.1939999999</v>
      </c>
      <c r="F87" s="65"/>
    </row>
  </sheetData>
  <mergeCells count="16">
    <mergeCell ref="C74:C79"/>
    <mergeCell ref="D74:D79"/>
    <mergeCell ref="C82:C85"/>
    <mergeCell ref="D82:D85"/>
    <mergeCell ref="C49:C54"/>
    <mergeCell ref="D49:D54"/>
    <mergeCell ref="C56:C58"/>
    <mergeCell ref="D56:D58"/>
    <mergeCell ref="C60:C72"/>
    <mergeCell ref="D60:D72"/>
    <mergeCell ref="C31:C36"/>
    <mergeCell ref="D31:D36"/>
    <mergeCell ref="C38:C39"/>
    <mergeCell ref="D38:D39"/>
    <mergeCell ref="C42:C47"/>
    <mergeCell ref="D42:D4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2:F80"/>
  <sheetViews>
    <sheetView workbookViewId="0">
      <selection activeCell="A21" sqref="A21"/>
    </sheetView>
  </sheetViews>
  <sheetFormatPr defaultRowHeight="15"/>
  <cols>
    <col min="1" max="1" width="52.5703125" customWidth="1"/>
    <col min="2" max="2" width="13.42578125" customWidth="1"/>
    <col min="5" max="5" width="11.7109375" customWidth="1"/>
  </cols>
  <sheetData>
    <row r="2" spans="1:6">
      <c r="A2" s="263" t="s">
        <v>123</v>
      </c>
      <c r="B2" s="263"/>
      <c r="C2" s="263"/>
      <c r="D2" s="263"/>
    </row>
    <row r="3" spans="1:6">
      <c r="A3" s="281" t="s">
        <v>295</v>
      </c>
      <c r="B3" s="281"/>
      <c r="C3" s="281"/>
      <c r="D3" s="281"/>
    </row>
    <row r="4" spans="1:6">
      <c r="A4" s="281" t="s">
        <v>282</v>
      </c>
      <c r="B4" s="281"/>
      <c r="C4" s="281"/>
      <c r="D4" s="281"/>
    </row>
    <row r="5" spans="1:6">
      <c r="A5" s="176"/>
      <c r="B5" s="176"/>
      <c r="C5" s="200" t="s">
        <v>37</v>
      </c>
      <c r="D5" s="176">
        <v>1982</v>
      </c>
      <c r="F5">
        <v>8</v>
      </c>
    </row>
    <row r="6" spans="1:6">
      <c r="A6" s="176"/>
      <c r="B6" s="176"/>
      <c r="C6" s="200" t="s">
        <v>38</v>
      </c>
      <c r="D6" s="176">
        <v>5</v>
      </c>
    </row>
    <row r="7" spans="1:6">
      <c r="A7" s="176"/>
      <c r="B7" s="176"/>
      <c r="C7" s="200" t="s">
        <v>39</v>
      </c>
      <c r="D7" s="176">
        <v>4</v>
      </c>
    </row>
    <row r="8" spans="1:6">
      <c r="A8" s="176"/>
      <c r="B8" s="176"/>
      <c r="C8" s="200" t="s">
        <v>40</v>
      </c>
      <c r="D8" s="176">
        <v>59</v>
      </c>
    </row>
    <row r="9" spans="1:6">
      <c r="A9" s="176"/>
      <c r="B9" s="176"/>
      <c r="C9" s="200" t="s">
        <v>44</v>
      </c>
      <c r="D9" s="176">
        <v>2758.5</v>
      </c>
    </row>
    <row r="10" spans="1:6">
      <c r="A10" s="176"/>
      <c r="B10" s="176"/>
      <c r="C10" s="200" t="s">
        <v>41</v>
      </c>
      <c r="D10" s="176">
        <v>372</v>
      </c>
    </row>
    <row r="11" spans="1:6">
      <c r="A11" s="176"/>
      <c r="B11" s="176"/>
      <c r="C11" s="200" t="s">
        <v>45</v>
      </c>
      <c r="D11" s="176">
        <v>649</v>
      </c>
    </row>
    <row r="12" spans="1:6" ht="48.75">
      <c r="A12" s="158" t="s">
        <v>1</v>
      </c>
      <c r="B12" s="158" t="s">
        <v>2</v>
      </c>
      <c r="C12" s="158" t="s">
        <v>3</v>
      </c>
      <c r="D12" s="158" t="s">
        <v>4</v>
      </c>
    </row>
    <row r="13" spans="1:6">
      <c r="A13" s="277" t="s">
        <v>5</v>
      </c>
      <c r="B13" s="278"/>
      <c r="C13" s="278"/>
      <c r="D13" s="279"/>
    </row>
    <row r="14" spans="1:6" ht="156">
      <c r="A14" s="157" t="s">
        <v>6</v>
      </c>
      <c r="B14" s="266" t="s">
        <v>7</v>
      </c>
      <c r="C14" s="266">
        <v>0.14000000000000001</v>
      </c>
      <c r="D14" s="274">
        <f>C14*D9*8</f>
        <v>3089.5200000000004</v>
      </c>
    </row>
    <row r="15" spans="1:6" ht="131.25" customHeight="1">
      <c r="A15" s="157" t="s">
        <v>52</v>
      </c>
      <c r="B15" s="167" t="s">
        <v>268</v>
      </c>
      <c r="C15" s="201">
        <v>0.82</v>
      </c>
      <c r="D15" s="274">
        <f>C15*D9*8</f>
        <v>18095.759999999998</v>
      </c>
    </row>
    <row r="16" spans="1:6" ht="12" customHeight="1">
      <c r="A16" s="157" t="s">
        <v>9</v>
      </c>
      <c r="B16" s="158"/>
      <c r="C16" s="99"/>
      <c r="D16" s="202"/>
    </row>
    <row r="17" spans="1:4" ht="12" customHeight="1">
      <c r="A17" s="157" t="s">
        <v>296</v>
      </c>
      <c r="B17" s="3" t="s">
        <v>299</v>
      </c>
      <c r="C17" s="99">
        <v>2.61</v>
      </c>
      <c r="D17" s="202">
        <f>C17*8*D9</f>
        <v>57597.479999999996</v>
      </c>
    </row>
    <row r="18" spans="1:4" ht="12" customHeight="1">
      <c r="A18" s="157" t="s">
        <v>298</v>
      </c>
      <c r="B18" s="158" t="s">
        <v>136</v>
      </c>
      <c r="C18" s="99">
        <v>0.98</v>
      </c>
      <c r="D18" s="202">
        <f>C18*8*D9</f>
        <v>21626.639999999999</v>
      </c>
    </row>
    <row r="19" spans="1:4" ht="12" customHeight="1">
      <c r="A19" s="157" t="s">
        <v>297</v>
      </c>
      <c r="B19" s="158" t="s">
        <v>139</v>
      </c>
      <c r="C19" s="99">
        <v>0.27</v>
      </c>
      <c r="D19" s="202">
        <f>C19*8*D9</f>
        <v>5958.3600000000006</v>
      </c>
    </row>
    <row r="20" spans="1:4" ht="12" customHeight="1">
      <c r="A20" s="157" t="s">
        <v>242</v>
      </c>
      <c r="B20" s="158" t="s">
        <v>136</v>
      </c>
      <c r="C20" s="99">
        <v>0.26</v>
      </c>
      <c r="D20" s="202">
        <f>C20*8*D9</f>
        <v>5737.68</v>
      </c>
    </row>
    <row r="21" spans="1:4" ht="12" customHeight="1">
      <c r="A21" s="157" t="s">
        <v>229</v>
      </c>
      <c r="B21" s="158" t="s">
        <v>136</v>
      </c>
      <c r="C21" s="99">
        <v>0.05</v>
      </c>
      <c r="D21" s="202">
        <f>C21*8*D9</f>
        <v>1103.4000000000001</v>
      </c>
    </row>
    <row r="22" spans="1:4">
      <c r="A22" s="267" t="s">
        <v>10</v>
      </c>
      <c r="B22" s="268"/>
      <c r="C22" s="268"/>
      <c r="D22" s="269"/>
    </row>
    <row r="23" spans="1:4">
      <c r="A23" s="157" t="s">
        <v>48</v>
      </c>
      <c r="B23" s="157"/>
      <c r="C23" s="157"/>
      <c r="D23" s="157"/>
    </row>
    <row r="24" spans="1:4" ht="24.75" customHeight="1">
      <c r="A24" s="159" t="s">
        <v>11</v>
      </c>
      <c r="B24" s="158" t="s">
        <v>46</v>
      </c>
      <c r="C24" s="272">
        <v>2.16</v>
      </c>
      <c r="D24" s="272">
        <f>C24*8*D9</f>
        <v>47666.880000000005</v>
      </c>
    </row>
    <row r="25" spans="1:4" ht="24.75" customHeight="1">
      <c r="A25" s="159" t="s">
        <v>12</v>
      </c>
      <c r="B25" s="158" t="s">
        <v>46</v>
      </c>
      <c r="C25" s="261"/>
      <c r="D25" s="261"/>
    </row>
    <row r="26" spans="1:4" ht="24.75" customHeight="1">
      <c r="A26" s="159" t="s">
        <v>13</v>
      </c>
      <c r="B26" s="158" t="s">
        <v>46</v>
      </c>
      <c r="C26" s="261"/>
      <c r="D26" s="261"/>
    </row>
    <row r="27" spans="1:4" ht="24.75" customHeight="1">
      <c r="A27" s="157" t="s">
        <v>51</v>
      </c>
      <c r="B27" s="158" t="s">
        <v>47</v>
      </c>
      <c r="C27" s="261"/>
      <c r="D27" s="261"/>
    </row>
    <row r="28" spans="1:4">
      <c r="A28" s="157" t="s">
        <v>49</v>
      </c>
      <c r="B28" s="158"/>
      <c r="C28" s="261"/>
      <c r="D28" s="261"/>
    </row>
    <row r="29" spans="1:4" ht="24" customHeight="1">
      <c r="A29" s="157" t="s">
        <v>50</v>
      </c>
      <c r="B29" s="158" t="s">
        <v>54</v>
      </c>
      <c r="C29" s="262"/>
      <c r="D29" s="262"/>
    </row>
    <row r="30" spans="1:4" ht="24">
      <c r="A30" s="267" t="s">
        <v>55</v>
      </c>
      <c r="B30" s="268"/>
      <c r="C30" s="268"/>
      <c r="D30" s="269"/>
    </row>
    <row r="31" spans="1:4" ht="15" customHeight="1">
      <c r="A31" s="159" t="s">
        <v>14</v>
      </c>
      <c r="B31" s="270" t="s">
        <v>56</v>
      </c>
      <c r="C31" s="272">
        <v>0.2</v>
      </c>
      <c r="D31" s="272">
        <f>C31*8*D9</f>
        <v>4413.6000000000004</v>
      </c>
    </row>
    <row r="32" spans="1:4" ht="12.75" customHeight="1">
      <c r="A32" s="157" t="s">
        <v>15</v>
      </c>
      <c r="B32" s="270" t="s">
        <v>57</v>
      </c>
      <c r="C32" s="262"/>
      <c r="D32" s="262"/>
    </row>
    <row r="33" spans="1:4" ht="12" customHeight="1">
      <c r="A33" s="267" t="s">
        <v>16</v>
      </c>
      <c r="B33" s="268"/>
      <c r="C33" s="268"/>
      <c r="D33" s="269"/>
    </row>
    <row r="34" spans="1:4" ht="12" customHeight="1">
      <c r="A34" s="267" t="s">
        <v>17</v>
      </c>
      <c r="B34" s="268"/>
      <c r="C34" s="268"/>
      <c r="D34" s="269"/>
    </row>
    <row r="35" spans="1:4" ht="26.25" customHeight="1">
      <c r="A35" s="162" t="s">
        <v>58</v>
      </c>
      <c r="B35" s="167" t="s">
        <v>268</v>
      </c>
      <c r="C35" s="272">
        <v>0.61</v>
      </c>
      <c r="D35" s="272">
        <f>C35*8*D9</f>
        <v>13461.48</v>
      </c>
    </row>
    <row r="36" spans="1:4">
      <c r="A36" s="163" t="s">
        <v>59</v>
      </c>
      <c r="B36" s="164" t="s">
        <v>60</v>
      </c>
      <c r="C36" s="261"/>
      <c r="D36" s="261"/>
    </row>
    <row r="37" spans="1:4" ht="24.75">
      <c r="A37" s="163" t="s">
        <v>61</v>
      </c>
      <c r="B37" s="164" t="s">
        <v>60</v>
      </c>
      <c r="C37" s="261"/>
      <c r="D37" s="261"/>
    </row>
    <row r="38" spans="1:4" ht="29.25" customHeight="1">
      <c r="A38" s="165" t="s">
        <v>62</v>
      </c>
      <c r="B38" s="167" t="s">
        <v>268</v>
      </c>
      <c r="C38" s="261"/>
      <c r="D38" s="261"/>
    </row>
    <row r="39" spans="1:4">
      <c r="A39" s="163" t="s">
        <v>63</v>
      </c>
      <c r="B39" s="164" t="s">
        <v>60</v>
      </c>
      <c r="C39" s="261"/>
      <c r="D39" s="261"/>
    </row>
    <row r="40" spans="1:4" ht="36.75">
      <c r="A40" s="166" t="s">
        <v>20</v>
      </c>
      <c r="B40" s="167" t="s">
        <v>268</v>
      </c>
      <c r="C40" s="262"/>
      <c r="D40" s="262"/>
    </row>
    <row r="41" spans="1:4" ht="11.25" customHeight="1">
      <c r="A41" s="267" t="s">
        <v>43</v>
      </c>
      <c r="B41" s="268"/>
      <c r="C41" s="268"/>
      <c r="D41" s="269"/>
    </row>
    <row r="42" spans="1:4" ht="36.75">
      <c r="A42" s="163" t="s">
        <v>58</v>
      </c>
      <c r="B42" s="167" t="s">
        <v>268</v>
      </c>
      <c r="C42" s="271">
        <v>1</v>
      </c>
      <c r="D42" s="272">
        <f>C42*8*D9</f>
        <v>22068</v>
      </c>
    </row>
    <row r="43" spans="1:4">
      <c r="A43" s="163" t="s">
        <v>59</v>
      </c>
      <c r="B43" s="167" t="s">
        <v>60</v>
      </c>
      <c r="C43" s="261"/>
      <c r="D43" s="261"/>
    </row>
    <row r="44" spans="1:4" ht="24.75">
      <c r="A44" s="163" t="s">
        <v>87</v>
      </c>
      <c r="B44" s="167" t="s">
        <v>60</v>
      </c>
      <c r="C44" s="261"/>
      <c r="D44" s="261"/>
    </row>
    <row r="45" spans="1:4" ht="36.75">
      <c r="A45" s="163" t="s">
        <v>85</v>
      </c>
      <c r="B45" s="167" t="s">
        <v>268</v>
      </c>
      <c r="C45" s="261"/>
      <c r="D45" s="261"/>
    </row>
    <row r="46" spans="1:4" ht="36.75">
      <c r="A46" s="168" t="s">
        <v>86</v>
      </c>
      <c r="B46" s="167" t="s">
        <v>268</v>
      </c>
      <c r="C46" s="261"/>
      <c r="D46" s="261"/>
    </row>
    <row r="47" spans="1:4">
      <c r="A47" s="163" t="s">
        <v>63</v>
      </c>
      <c r="B47" s="167" t="s">
        <v>60</v>
      </c>
      <c r="C47" s="262"/>
      <c r="D47" s="262"/>
    </row>
    <row r="48" spans="1:4" ht="11.25" customHeight="1">
      <c r="A48" s="267" t="s">
        <v>21</v>
      </c>
      <c r="B48" s="268"/>
      <c r="C48" s="268"/>
      <c r="D48" s="269"/>
    </row>
    <row r="49" spans="1:4" ht="24" customHeight="1">
      <c r="A49" s="165" t="s">
        <v>22</v>
      </c>
      <c r="B49" s="167" t="s">
        <v>268</v>
      </c>
      <c r="C49" s="272">
        <v>0.69</v>
      </c>
      <c r="D49" s="271">
        <f>C49*D9*8</f>
        <v>15226.919999999998</v>
      </c>
    </row>
    <row r="50" spans="1:4" ht="24.75" customHeight="1">
      <c r="A50" s="165" t="s">
        <v>23</v>
      </c>
      <c r="B50" s="167" t="s">
        <v>268</v>
      </c>
      <c r="C50" s="261"/>
      <c r="D50" s="261"/>
    </row>
    <row r="51" spans="1:4" ht="24.75" customHeight="1">
      <c r="A51" s="168" t="s">
        <v>64</v>
      </c>
      <c r="B51" s="167" t="s">
        <v>268</v>
      </c>
      <c r="C51" s="262"/>
      <c r="D51" s="262"/>
    </row>
    <row r="52" spans="1:4" ht="15" customHeight="1">
      <c r="A52" s="267" t="s">
        <v>24</v>
      </c>
      <c r="B52" s="268"/>
      <c r="C52" s="268"/>
      <c r="D52" s="269"/>
    </row>
    <row r="53" spans="1:4" ht="24.75" customHeight="1">
      <c r="A53" s="165" t="s">
        <v>65</v>
      </c>
      <c r="B53" s="167" t="s">
        <v>57</v>
      </c>
      <c r="C53" s="272">
        <v>1.64</v>
      </c>
      <c r="D53" s="264">
        <v>36200.89</v>
      </c>
    </row>
    <row r="54" spans="1:4">
      <c r="A54" s="165" t="s">
        <v>66</v>
      </c>
      <c r="B54" s="167" t="s">
        <v>67</v>
      </c>
      <c r="C54" s="261"/>
      <c r="D54" s="261"/>
    </row>
    <row r="55" spans="1:4" ht="24">
      <c r="A55" s="165" t="s">
        <v>68</v>
      </c>
      <c r="B55" s="167" t="s">
        <v>67</v>
      </c>
      <c r="C55" s="261"/>
      <c r="D55" s="261"/>
    </row>
    <row r="56" spans="1:4" ht="26.25" customHeight="1">
      <c r="A56" s="165" t="s">
        <v>25</v>
      </c>
      <c r="B56" s="167" t="s">
        <v>269</v>
      </c>
      <c r="C56" s="261"/>
      <c r="D56" s="261"/>
    </row>
    <row r="57" spans="1:4" ht="38.25" customHeight="1">
      <c r="A57" s="163" t="s">
        <v>26</v>
      </c>
      <c r="B57" s="167" t="s">
        <v>69</v>
      </c>
      <c r="C57" s="261"/>
      <c r="D57" s="261"/>
    </row>
    <row r="58" spans="1:4">
      <c r="A58" s="157" t="s">
        <v>70</v>
      </c>
      <c r="B58" s="157"/>
      <c r="C58" s="261"/>
      <c r="D58" s="261"/>
    </row>
    <row r="59" spans="1:4" ht="23.25" customHeight="1">
      <c r="A59" s="163" t="s">
        <v>71</v>
      </c>
      <c r="B59" s="167" t="s">
        <v>268</v>
      </c>
      <c r="C59" s="261"/>
      <c r="D59" s="261"/>
    </row>
    <row r="60" spans="1:4">
      <c r="A60" s="163" t="s">
        <v>72</v>
      </c>
      <c r="B60" s="167" t="s">
        <v>19</v>
      </c>
      <c r="C60" s="261"/>
      <c r="D60" s="261"/>
    </row>
    <row r="61" spans="1:4">
      <c r="A61" s="163" t="s">
        <v>73</v>
      </c>
      <c r="B61" s="164" t="s">
        <v>19</v>
      </c>
      <c r="C61" s="261"/>
      <c r="D61" s="261"/>
    </row>
    <row r="62" spans="1:4">
      <c r="A62" s="163" t="s">
        <v>74</v>
      </c>
      <c r="B62" s="164" t="s">
        <v>19</v>
      </c>
      <c r="C62" s="261"/>
      <c r="D62" s="261"/>
    </row>
    <row r="63" spans="1:4" ht="13.5" customHeight="1">
      <c r="A63" s="163" t="s">
        <v>75</v>
      </c>
      <c r="B63" s="164" t="s">
        <v>19</v>
      </c>
      <c r="C63" s="261"/>
      <c r="D63" s="261"/>
    </row>
    <row r="64" spans="1:4" ht="15" hidden="1" customHeight="1">
      <c r="A64" s="163" t="s">
        <v>27</v>
      </c>
      <c r="B64" s="164" t="s">
        <v>19</v>
      </c>
      <c r="C64" s="261"/>
      <c r="D64" s="261"/>
    </row>
    <row r="65" spans="1:4" ht="24" customHeight="1">
      <c r="A65" s="168" t="s">
        <v>28</v>
      </c>
      <c r="B65" s="167" t="s">
        <v>268</v>
      </c>
      <c r="C65" s="262"/>
      <c r="D65" s="262"/>
    </row>
    <row r="66" spans="1:4">
      <c r="A66" s="267" t="s">
        <v>29</v>
      </c>
      <c r="B66" s="268"/>
      <c r="C66" s="268"/>
      <c r="D66" s="269"/>
    </row>
    <row r="67" spans="1:4" ht="24.75" customHeight="1">
      <c r="A67" s="163" t="s">
        <v>30</v>
      </c>
      <c r="B67" s="167" t="s">
        <v>76</v>
      </c>
      <c r="C67" s="271">
        <v>1.29</v>
      </c>
      <c r="D67" s="272">
        <f>C67*8*D9</f>
        <v>28467.72</v>
      </c>
    </row>
    <row r="68" spans="1:4" ht="24.75">
      <c r="A68" s="163" t="s">
        <v>77</v>
      </c>
      <c r="B68" s="167" t="s">
        <v>76</v>
      </c>
      <c r="C68" s="275"/>
      <c r="D68" s="275"/>
    </row>
    <row r="69" spans="1:4" ht="24.75">
      <c r="A69" s="163" t="s">
        <v>31</v>
      </c>
      <c r="B69" s="167" t="s">
        <v>67</v>
      </c>
      <c r="C69" s="275"/>
      <c r="D69" s="275"/>
    </row>
    <row r="70" spans="1:4" ht="24.75" customHeight="1">
      <c r="A70" s="163" t="s">
        <v>78</v>
      </c>
      <c r="B70" s="167" t="s">
        <v>76</v>
      </c>
      <c r="C70" s="275"/>
      <c r="D70" s="275"/>
    </row>
    <row r="71" spans="1:4" ht="34.5" customHeight="1">
      <c r="A71" s="168" t="s">
        <v>32</v>
      </c>
      <c r="B71" s="280" t="s">
        <v>268</v>
      </c>
      <c r="C71" s="275"/>
      <c r="D71" s="275"/>
    </row>
    <row r="72" spans="1:4">
      <c r="A72" s="168" t="s">
        <v>33</v>
      </c>
      <c r="B72" s="164" t="s">
        <v>67</v>
      </c>
      <c r="C72" s="276"/>
      <c r="D72" s="276"/>
    </row>
    <row r="73" spans="1:4">
      <c r="A73" s="267" t="s">
        <v>34</v>
      </c>
      <c r="B73" s="268"/>
      <c r="C73" s="268"/>
      <c r="D73" s="269"/>
    </row>
    <row r="74" spans="1:4" ht="48">
      <c r="A74" s="170" t="s">
        <v>80</v>
      </c>
      <c r="B74" s="272" t="s">
        <v>79</v>
      </c>
      <c r="C74" s="272">
        <v>2.41</v>
      </c>
      <c r="D74" s="271">
        <f>C74*8*D9</f>
        <v>53183.880000000005</v>
      </c>
    </row>
    <row r="75" spans="1:4">
      <c r="A75" s="270" t="s">
        <v>35</v>
      </c>
      <c r="B75" s="267"/>
      <c r="C75" s="272">
        <v>2.14</v>
      </c>
      <c r="D75" s="264">
        <v>47227.13</v>
      </c>
    </row>
    <row r="76" spans="1:4">
      <c r="A76" s="157" t="s">
        <v>83</v>
      </c>
      <c r="B76" s="267" t="s">
        <v>84</v>
      </c>
      <c r="C76" s="275"/>
      <c r="D76" s="275"/>
    </row>
    <row r="77" spans="1:4">
      <c r="A77" s="157" t="s">
        <v>82</v>
      </c>
      <c r="B77" s="267" t="s">
        <v>84</v>
      </c>
      <c r="C77" s="275"/>
      <c r="D77" s="275"/>
    </row>
    <row r="78" spans="1:4">
      <c r="A78" s="157" t="s">
        <v>81</v>
      </c>
      <c r="B78" s="267" t="s">
        <v>84</v>
      </c>
      <c r="C78" s="276"/>
      <c r="D78" s="276"/>
    </row>
    <row r="79" spans="1:4" ht="60">
      <c r="A79" s="157" t="s">
        <v>170</v>
      </c>
      <c r="B79" s="167" t="s">
        <v>268</v>
      </c>
      <c r="C79" s="273">
        <v>4.3499999999999996</v>
      </c>
      <c r="D79" s="265">
        <v>95999.49</v>
      </c>
    </row>
    <row r="80" spans="1:4">
      <c r="A80" s="157" t="s">
        <v>36</v>
      </c>
      <c r="B80" s="164"/>
      <c r="C80" s="121">
        <f>SUM(C79,C75,C74,C67,C53,C49,C42,C35,C31,C24,C18:C21,C15,C14,C17)</f>
        <v>21.620000000000005</v>
      </c>
      <c r="D80" s="121">
        <f>SUM(D79,D75,D74,D67,D53,D49,D42,D35,D31,D24,D17:D21,D15,D14)</f>
        <v>477124.82999999996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2:F76"/>
  <sheetViews>
    <sheetView workbookViewId="0">
      <selection activeCell="E19" sqref="E19"/>
    </sheetView>
  </sheetViews>
  <sheetFormatPr defaultRowHeight="15"/>
  <cols>
    <col min="1" max="1" width="52" customWidth="1"/>
    <col min="5" max="5" width="12.42578125" customWidth="1"/>
  </cols>
  <sheetData>
    <row r="2" spans="1:4">
      <c r="A2" s="263" t="s">
        <v>123</v>
      </c>
      <c r="B2" s="263"/>
      <c r="C2" s="263"/>
      <c r="D2" s="263"/>
    </row>
    <row r="3" spans="1:4">
      <c r="A3" s="281" t="s">
        <v>300</v>
      </c>
      <c r="B3" s="281"/>
      <c r="C3" s="281"/>
      <c r="D3" s="281"/>
    </row>
    <row r="4" spans="1:4">
      <c r="A4" s="281" t="s">
        <v>282</v>
      </c>
      <c r="B4" s="281"/>
      <c r="C4" s="281"/>
      <c r="D4" s="281"/>
    </row>
    <row r="5" spans="1:4">
      <c r="A5" s="176"/>
      <c r="B5" s="176"/>
      <c r="C5" s="200" t="s">
        <v>37</v>
      </c>
      <c r="D5" s="176">
        <v>1984</v>
      </c>
    </row>
    <row r="6" spans="1:4">
      <c r="A6" s="176"/>
      <c r="B6" s="176"/>
      <c r="C6" s="200" t="s">
        <v>38</v>
      </c>
      <c r="D6" s="176">
        <v>3</v>
      </c>
    </row>
    <row r="7" spans="1:4">
      <c r="A7" s="176"/>
      <c r="B7" s="176"/>
      <c r="C7" s="200" t="s">
        <v>39</v>
      </c>
      <c r="D7" s="176">
        <v>3</v>
      </c>
    </row>
    <row r="8" spans="1:4">
      <c r="A8" s="176"/>
      <c r="B8" s="176"/>
      <c r="C8" s="200" t="s">
        <v>40</v>
      </c>
      <c r="D8" s="176">
        <v>27</v>
      </c>
    </row>
    <row r="9" spans="1:4">
      <c r="A9" s="176"/>
      <c r="B9" s="176"/>
      <c r="C9" s="200" t="s">
        <v>44</v>
      </c>
      <c r="D9" s="176">
        <v>1278.5999999999999</v>
      </c>
    </row>
    <row r="10" spans="1:4">
      <c r="A10" s="176"/>
      <c r="B10" s="176"/>
      <c r="C10" s="200" t="s">
        <v>41</v>
      </c>
      <c r="D10" s="176">
        <v>128.1</v>
      </c>
    </row>
    <row r="11" spans="1:4">
      <c r="A11" s="176"/>
      <c r="B11" s="176"/>
      <c r="C11" s="200" t="s">
        <v>45</v>
      </c>
      <c r="D11" s="176">
        <v>442.8</v>
      </c>
    </row>
    <row r="12" spans="1:4" ht="48.75">
      <c r="A12" s="158" t="s">
        <v>1</v>
      </c>
      <c r="B12" s="158" t="s">
        <v>2</v>
      </c>
      <c r="C12" s="158" t="s">
        <v>3</v>
      </c>
      <c r="D12" s="158" t="s">
        <v>4</v>
      </c>
    </row>
    <row r="13" spans="1:4">
      <c r="A13" s="277" t="s">
        <v>5</v>
      </c>
      <c r="B13" s="278"/>
      <c r="C13" s="278"/>
      <c r="D13" s="279"/>
    </row>
    <row r="14" spans="1:4" ht="168">
      <c r="A14" s="157" t="s">
        <v>6</v>
      </c>
      <c r="B14" s="266" t="s">
        <v>7</v>
      </c>
      <c r="C14" s="266">
        <v>0.14000000000000001</v>
      </c>
      <c r="D14" s="274">
        <f>C14*D9*8</f>
        <v>1432.0319999999999</v>
      </c>
    </row>
    <row r="15" spans="1:4" ht="144">
      <c r="A15" s="157" t="s">
        <v>52</v>
      </c>
      <c r="B15" s="167" t="s">
        <v>268</v>
      </c>
      <c r="C15" s="201">
        <v>1.76</v>
      </c>
      <c r="D15" s="274">
        <f>C15*D9*8</f>
        <v>18002.687999999998</v>
      </c>
    </row>
    <row r="16" spans="1:4">
      <c r="A16" s="157" t="s">
        <v>9</v>
      </c>
      <c r="B16" s="158"/>
      <c r="C16" s="99"/>
      <c r="D16" s="202"/>
    </row>
    <row r="17" spans="1:4">
      <c r="A17" s="157" t="s">
        <v>242</v>
      </c>
      <c r="B17" s="158" t="s">
        <v>142</v>
      </c>
      <c r="C17" s="99">
        <v>0.57999999999999996</v>
      </c>
      <c r="D17" s="202">
        <f>C17*8*D9</f>
        <v>5932.7039999999988</v>
      </c>
    </row>
    <row r="18" spans="1:4">
      <c r="A18" s="267" t="s">
        <v>10</v>
      </c>
      <c r="B18" s="268"/>
      <c r="C18" s="268"/>
      <c r="D18" s="269"/>
    </row>
    <row r="19" spans="1:4">
      <c r="A19" s="157" t="s">
        <v>48</v>
      </c>
      <c r="B19" s="157"/>
      <c r="C19" s="157"/>
      <c r="D19" s="157"/>
    </row>
    <row r="20" spans="1:4" ht="24.75">
      <c r="A20" s="159" t="s">
        <v>11</v>
      </c>
      <c r="B20" s="158" t="s">
        <v>46</v>
      </c>
      <c r="C20" s="464">
        <v>2.16</v>
      </c>
      <c r="D20" s="464">
        <f>C20*8*D9</f>
        <v>22094.207999999999</v>
      </c>
    </row>
    <row r="21" spans="1:4" ht="24.75">
      <c r="A21" s="159" t="s">
        <v>12</v>
      </c>
      <c r="B21" s="158" t="s">
        <v>46</v>
      </c>
      <c r="C21" s="523"/>
      <c r="D21" s="523"/>
    </row>
    <row r="22" spans="1:4" ht="24.75">
      <c r="A22" s="159" t="s">
        <v>13</v>
      </c>
      <c r="B22" s="158" t="s">
        <v>46</v>
      </c>
      <c r="C22" s="523"/>
      <c r="D22" s="523"/>
    </row>
    <row r="23" spans="1:4" ht="24.75">
      <c r="A23" s="157" t="s">
        <v>51</v>
      </c>
      <c r="B23" s="158" t="s">
        <v>47</v>
      </c>
      <c r="C23" s="523"/>
      <c r="D23" s="523"/>
    </row>
    <row r="24" spans="1:4">
      <c r="A24" s="157" t="s">
        <v>49</v>
      </c>
      <c r="B24" s="158"/>
      <c r="C24" s="523"/>
      <c r="D24" s="523"/>
    </row>
    <row r="25" spans="1:4" ht="36.75">
      <c r="A25" s="157" t="s">
        <v>50</v>
      </c>
      <c r="B25" s="158" t="s">
        <v>54</v>
      </c>
      <c r="C25" s="524"/>
      <c r="D25" s="524"/>
    </row>
    <row r="26" spans="1:4" ht="24">
      <c r="A26" s="267" t="s">
        <v>55</v>
      </c>
      <c r="B26" s="268"/>
      <c r="C26" s="268"/>
      <c r="D26" s="269"/>
    </row>
    <row r="27" spans="1:4" ht="24">
      <c r="A27" s="159" t="s">
        <v>14</v>
      </c>
      <c r="B27" s="270" t="s">
        <v>56</v>
      </c>
      <c r="C27" s="464">
        <v>0.2</v>
      </c>
      <c r="D27" s="464">
        <f>C27*8*D9</f>
        <v>2045.76</v>
      </c>
    </row>
    <row r="28" spans="1:4" ht="24">
      <c r="A28" s="157" t="s">
        <v>15</v>
      </c>
      <c r="B28" s="270" t="s">
        <v>57</v>
      </c>
      <c r="C28" s="524"/>
      <c r="D28" s="524"/>
    </row>
    <row r="29" spans="1:4">
      <c r="A29" s="267" t="s">
        <v>16</v>
      </c>
      <c r="B29" s="268"/>
      <c r="C29" s="268"/>
      <c r="D29" s="269"/>
    </row>
    <row r="30" spans="1:4">
      <c r="A30" s="267" t="s">
        <v>17</v>
      </c>
      <c r="B30" s="268"/>
      <c r="C30" s="268"/>
      <c r="D30" s="269"/>
    </row>
    <row r="31" spans="1:4" ht="36.75">
      <c r="A31" s="162" t="s">
        <v>58</v>
      </c>
      <c r="B31" s="167" t="s">
        <v>268</v>
      </c>
      <c r="C31" s="464">
        <v>0.61</v>
      </c>
      <c r="D31" s="464">
        <f>C31*8*D9</f>
        <v>6239.5679999999993</v>
      </c>
    </row>
    <row r="32" spans="1:4">
      <c r="A32" s="163" t="s">
        <v>59</v>
      </c>
      <c r="B32" s="164" t="s">
        <v>60</v>
      </c>
      <c r="C32" s="523"/>
      <c r="D32" s="523"/>
    </row>
    <row r="33" spans="1:4" ht="24.75">
      <c r="A33" s="163" t="s">
        <v>61</v>
      </c>
      <c r="B33" s="164" t="s">
        <v>60</v>
      </c>
      <c r="C33" s="523"/>
      <c r="D33" s="523"/>
    </row>
    <row r="34" spans="1:4" ht="36.75">
      <c r="A34" s="165" t="s">
        <v>62</v>
      </c>
      <c r="B34" s="167" t="s">
        <v>268</v>
      </c>
      <c r="C34" s="523"/>
      <c r="D34" s="523"/>
    </row>
    <row r="35" spans="1:4">
      <c r="A35" s="163" t="s">
        <v>63</v>
      </c>
      <c r="B35" s="164" t="s">
        <v>60</v>
      </c>
      <c r="C35" s="523"/>
      <c r="D35" s="523"/>
    </row>
    <row r="36" spans="1:4" ht="36.75">
      <c r="A36" s="166" t="s">
        <v>20</v>
      </c>
      <c r="B36" s="167" t="s">
        <v>268</v>
      </c>
      <c r="C36" s="524"/>
      <c r="D36" s="524"/>
    </row>
    <row r="37" spans="1:4">
      <c r="A37" s="267" t="s">
        <v>43</v>
      </c>
      <c r="B37" s="268"/>
      <c r="C37" s="268"/>
      <c r="D37" s="269"/>
    </row>
    <row r="38" spans="1:4" ht="36.75">
      <c r="A38" s="163" t="s">
        <v>58</v>
      </c>
      <c r="B38" s="167" t="s">
        <v>268</v>
      </c>
      <c r="C38" s="518">
        <v>1</v>
      </c>
      <c r="D38" s="464">
        <f>C38*8*D9</f>
        <v>10228.799999999999</v>
      </c>
    </row>
    <row r="39" spans="1:4">
      <c r="A39" s="163" t="s">
        <v>59</v>
      </c>
      <c r="B39" s="167" t="s">
        <v>60</v>
      </c>
      <c r="C39" s="523"/>
      <c r="D39" s="523"/>
    </row>
    <row r="40" spans="1:4" ht="24.75">
      <c r="A40" s="163" t="s">
        <v>87</v>
      </c>
      <c r="B40" s="167" t="s">
        <v>60</v>
      </c>
      <c r="C40" s="523"/>
      <c r="D40" s="523"/>
    </row>
    <row r="41" spans="1:4" ht="36.75">
      <c r="A41" s="163" t="s">
        <v>85</v>
      </c>
      <c r="B41" s="167" t="s">
        <v>268</v>
      </c>
      <c r="C41" s="523"/>
      <c r="D41" s="523"/>
    </row>
    <row r="42" spans="1:4" ht="36.75">
      <c r="A42" s="168" t="s">
        <v>86</v>
      </c>
      <c r="B42" s="167" t="s">
        <v>268</v>
      </c>
      <c r="C42" s="523"/>
      <c r="D42" s="523"/>
    </row>
    <row r="43" spans="1:4">
      <c r="A43" s="163" t="s">
        <v>63</v>
      </c>
      <c r="B43" s="167" t="s">
        <v>60</v>
      </c>
      <c r="C43" s="524"/>
      <c r="D43" s="524"/>
    </row>
    <row r="44" spans="1:4">
      <c r="A44" s="267" t="s">
        <v>21</v>
      </c>
      <c r="B44" s="268"/>
      <c r="C44" s="268"/>
      <c r="D44" s="269"/>
    </row>
    <row r="45" spans="1:4" ht="36.75">
      <c r="A45" s="165" t="s">
        <v>22</v>
      </c>
      <c r="B45" s="167" t="s">
        <v>268</v>
      </c>
      <c r="C45" s="464">
        <v>0.7</v>
      </c>
      <c r="D45" s="518">
        <f>C45*D9*8</f>
        <v>7160.1599999999989</v>
      </c>
    </row>
    <row r="46" spans="1:4" ht="36.75">
      <c r="A46" s="165" t="s">
        <v>23</v>
      </c>
      <c r="B46" s="167" t="s">
        <v>268</v>
      </c>
      <c r="C46" s="523"/>
      <c r="D46" s="523"/>
    </row>
    <row r="47" spans="1:4" ht="36.75">
      <c r="A47" s="168" t="s">
        <v>64</v>
      </c>
      <c r="B47" s="167" t="s">
        <v>268</v>
      </c>
      <c r="C47" s="524"/>
      <c r="D47" s="524"/>
    </row>
    <row r="48" spans="1:4">
      <c r="A48" s="267" t="s">
        <v>24</v>
      </c>
      <c r="B48" s="268"/>
      <c r="C48" s="268"/>
      <c r="D48" s="269"/>
    </row>
    <row r="49" spans="1:4" ht="24.75">
      <c r="A49" s="165" t="s">
        <v>65</v>
      </c>
      <c r="B49" s="167" t="s">
        <v>57</v>
      </c>
      <c r="C49" s="464">
        <v>3.82</v>
      </c>
      <c r="D49" s="509">
        <v>39022.519999999997</v>
      </c>
    </row>
    <row r="50" spans="1:4">
      <c r="A50" s="165" t="s">
        <v>66</v>
      </c>
      <c r="B50" s="167" t="s">
        <v>67</v>
      </c>
      <c r="C50" s="523"/>
      <c r="D50" s="523"/>
    </row>
    <row r="51" spans="1:4" ht="24">
      <c r="A51" s="165" t="s">
        <v>68</v>
      </c>
      <c r="B51" s="167" t="s">
        <v>67</v>
      </c>
      <c r="C51" s="523"/>
      <c r="D51" s="523"/>
    </row>
    <row r="52" spans="1:4" ht="36.75">
      <c r="A52" s="165" t="s">
        <v>25</v>
      </c>
      <c r="B52" s="167" t="s">
        <v>269</v>
      </c>
      <c r="C52" s="523"/>
      <c r="D52" s="523"/>
    </row>
    <row r="53" spans="1:4" ht="48.75">
      <c r="A53" s="163" t="s">
        <v>26</v>
      </c>
      <c r="B53" s="167" t="s">
        <v>69</v>
      </c>
      <c r="C53" s="523"/>
      <c r="D53" s="523"/>
    </row>
    <row r="54" spans="1:4">
      <c r="A54" s="157" t="s">
        <v>70</v>
      </c>
      <c r="B54" s="157"/>
      <c r="C54" s="523"/>
      <c r="D54" s="523"/>
    </row>
    <row r="55" spans="1:4" ht="36.75">
      <c r="A55" s="163" t="s">
        <v>71</v>
      </c>
      <c r="B55" s="167" t="s">
        <v>268</v>
      </c>
      <c r="C55" s="523"/>
      <c r="D55" s="523"/>
    </row>
    <row r="56" spans="1:4">
      <c r="A56" s="163" t="s">
        <v>72</v>
      </c>
      <c r="B56" s="167" t="s">
        <v>19</v>
      </c>
      <c r="C56" s="523"/>
      <c r="D56" s="523"/>
    </row>
    <row r="57" spans="1:4">
      <c r="A57" s="163" t="s">
        <v>73</v>
      </c>
      <c r="B57" s="164" t="s">
        <v>19</v>
      </c>
      <c r="C57" s="523"/>
      <c r="D57" s="523"/>
    </row>
    <row r="58" spans="1:4">
      <c r="A58" s="163" t="s">
        <v>74</v>
      </c>
      <c r="B58" s="164" t="s">
        <v>19</v>
      </c>
      <c r="C58" s="523"/>
      <c r="D58" s="523"/>
    </row>
    <row r="59" spans="1:4">
      <c r="A59" s="163" t="s">
        <v>75</v>
      </c>
      <c r="B59" s="164" t="s">
        <v>19</v>
      </c>
      <c r="C59" s="523"/>
      <c r="D59" s="523"/>
    </row>
    <row r="60" spans="1:4">
      <c r="A60" s="163" t="s">
        <v>27</v>
      </c>
      <c r="B60" s="164" t="s">
        <v>19</v>
      </c>
      <c r="C60" s="523"/>
      <c r="D60" s="523"/>
    </row>
    <row r="61" spans="1:4" ht="36.75">
      <c r="A61" s="168" t="s">
        <v>28</v>
      </c>
      <c r="B61" s="167" t="s">
        <v>268</v>
      </c>
      <c r="C61" s="524"/>
      <c r="D61" s="524"/>
    </row>
    <row r="62" spans="1:4">
      <c r="A62" s="267" t="s">
        <v>29</v>
      </c>
      <c r="B62" s="268"/>
      <c r="C62" s="268"/>
      <c r="D62" s="269"/>
    </row>
    <row r="63" spans="1:4" ht="24.75">
      <c r="A63" s="163" t="s">
        <v>30</v>
      </c>
      <c r="B63" s="167" t="s">
        <v>76</v>
      </c>
      <c r="C63" s="518">
        <v>1.75</v>
      </c>
      <c r="D63" s="464">
        <f>C63*8*D9</f>
        <v>17900.399999999998</v>
      </c>
    </row>
    <row r="64" spans="1:4" ht="24.75">
      <c r="A64" s="163" t="s">
        <v>77</v>
      </c>
      <c r="B64" s="167" t="s">
        <v>76</v>
      </c>
      <c r="C64" s="525"/>
      <c r="D64" s="525"/>
    </row>
    <row r="65" spans="1:6" ht="24.75">
      <c r="A65" s="163" t="s">
        <v>31</v>
      </c>
      <c r="B65" s="167" t="s">
        <v>67</v>
      </c>
      <c r="C65" s="525"/>
      <c r="D65" s="525"/>
    </row>
    <row r="66" spans="1:6" ht="24.75">
      <c r="A66" s="163" t="s">
        <v>78</v>
      </c>
      <c r="B66" s="167" t="s">
        <v>76</v>
      </c>
      <c r="C66" s="525"/>
      <c r="D66" s="525"/>
    </row>
    <row r="67" spans="1:6" ht="34.5">
      <c r="A67" s="168" t="s">
        <v>32</v>
      </c>
      <c r="B67" s="280" t="s">
        <v>268</v>
      </c>
      <c r="C67" s="525"/>
      <c r="D67" s="525"/>
    </row>
    <row r="68" spans="1:6">
      <c r="A68" s="168" t="s">
        <v>33</v>
      </c>
      <c r="B68" s="164" t="s">
        <v>67</v>
      </c>
      <c r="C68" s="526"/>
      <c r="D68" s="526"/>
    </row>
    <row r="69" spans="1:6">
      <c r="A69" s="267" t="s">
        <v>34</v>
      </c>
      <c r="B69" s="268"/>
      <c r="C69" s="268"/>
      <c r="D69" s="269"/>
    </row>
    <row r="70" spans="1:6" ht="48">
      <c r="A70" s="170" t="s">
        <v>80</v>
      </c>
      <c r="B70" s="272" t="s">
        <v>79</v>
      </c>
      <c r="C70" s="272">
        <v>2.41</v>
      </c>
      <c r="D70" s="271">
        <f>C70*8*D9</f>
        <v>24651.407999999999</v>
      </c>
    </row>
    <row r="71" spans="1:6">
      <c r="A71" s="270" t="s">
        <v>35</v>
      </c>
      <c r="B71" s="267"/>
      <c r="C71" s="464">
        <v>2.14</v>
      </c>
      <c r="D71" s="509">
        <v>21882.21</v>
      </c>
    </row>
    <row r="72" spans="1:6">
      <c r="A72" s="157" t="s">
        <v>83</v>
      </c>
      <c r="B72" s="267" t="s">
        <v>84</v>
      </c>
      <c r="C72" s="525"/>
      <c r="D72" s="525"/>
    </row>
    <row r="73" spans="1:6">
      <c r="A73" s="157" t="s">
        <v>82</v>
      </c>
      <c r="B73" s="267" t="s">
        <v>84</v>
      </c>
      <c r="C73" s="525"/>
      <c r="D73" s="525"/>
    </row>
    <row r="74" spans="1:6">
      <c r="A74" s="157" t="s">
        <v>81</v>
      </c>
      <c r="B74" s="267" t="s">
        <v>84</v>
      </c>
      <c r="C74" s="526"/>
      <c r="D74" s="526"/>
    </row>
    <row r="75" spans="1:6" ht="60">
      <c r="A75" s="157" t="s">
        <v>170</v>
      </c>
      <c r="B75" s="167" t="s">
        <v>268</v>
      </c>
      <c r="C75" s="273">
        <v>4.3499999999999996</v>
      </c>
      <c r="D75" s="265">
        <v>44481.120000000003</v>
      </c>
    </row>
    <row r="76" spans="1:6">
      <c r="A76" s="157" t="s">
        <v>36</v>
      </c>
      <c r="B76" s="164"/>
      <c r="C76" s="121">
        <f>SUM(C75,C71,C70,C63,C49,C45,C38,C31,C27,C17,C20,C15,C14)</f>
        <v>21.62</v>
      </c>
      <c r="D76" s="121">
        <f>SUM(D75,D71,D70,D63,D49,D45,D38,D31,D27,D17,D20,D15,D14)</f>
        <v>221073.57800000001</v>
      </c>
      <c r="F76" s="65"/>
    </row>
  </sheetData>
  <mergeCells count="16">
    <mergeCell ref="C20:C25"/>
    <mergeCell ref="D20:D25"/>
    <mergeCell ref="C27:C28"/>
    <mergeCell ref="D27:D28"/>
    <mergeCell ref="C31:C36"/>
    <mergeCell ref="D31:D36"/>
    <mergeCell ref="C63:C68"/>
    <mergeCell ref="D63:D68"/>
    <mergeCell ref="C71:C74"/>
    <mergeCell ref="D71:D74"/>
    <mergeCell ref="C38:C43"/>
    <mergeCell ref="D38:D43"/>
    <mergeCell ref="C45:C47"/>
    <mergeCell ref="D45:D47"/>
    <mergeCell ref="C49:C61"/>
    <mergeCell ref="D49:D61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2:E79"/>
  <sheetViews>
    <sheetView workbookViewId="0">
      <selection activeCell="H88" sqref="H88"/>
    </sheetView>
  </sheetViews>
  <sheetFormatPr defaultRowHeight="15"/>
  <cols>
    <col min="1" max="1" width="52.5703125" customWidth="1"/>
    <col min="2" max="2" width="9.28515625" customWidth="1"/>
    <col min="5" max="5" width="9.140625" customWidth="1"/>
  </cols>
  <sheetData>
    <row r="2" spans="1:4">
      <c r="A2" s="282" t="s">
        <v>123</v>
      </c>
      <c r="B2" s="282"/>
      <c r="C2" s="282"/>
      <c r="D2" s="282"/>
    </row>
    <row r="3" spans="1:4">
      <c r="A3" s="281" t="s">
        <v>301</v>
      </c>
      <c r="B3" s="281"/>
      <c r="C3" s="281"/>
      <c r="D3" s="281"/>
    </row>
    <row r="4" spans="1:4">
      <c r="A4" s="281" t="s">
        <v>282</v>
      </c>
      <c r="B4" s="281"/>
      <c r="C4" s="281"/>
      <c r="D4" s="281"/>
    </row>
    <row r="5" spans="1:4">
      <c r="A5" s="176"/>
      <c r="B5" s="176"/>
      <c r="C5" s="200" t="s">
        <v>37</v>
      </c>
      <c r="D5" s="176">
        <v>1983</v>
      </c>
    </row>
    <row r="6" spans="1:4">
      <c r="A6" s="176"/>
      <c r="B6" s="176"/>
      <c r="C6" s="200" t="s">
        <v>38</v>
      </c>
      <c r="D6" s="176">
        <v>3</v>
      </c>
    </row>
    <row r="7" spans="1:4">
      <c r="A7" s="176"/>
      <c r="B7" s="176"/>
      <c r="C7" s="200" t="s">
        <v>39</v>
      </c>
      <c r="D7" s="176">
        <v>3</v>
      </c>
    </row>
    <row r="8" spans="1:4">
      <c r="A8" s="176"/>
      <c r="B8" s="176"/>
      <c r="C8" s="200" t="s">
        <v>40</v>
      </c>
      <c r="D8" s="176">
        <v>27</v>
      </c>
    </row>
    <row r="9" spans="1:4">
      <c r="A9" s="176"/>
      <c r="B9" s="176"/>
      <c r="C9" s="200" t="s">
        <v>44</v>
      </c>
      <c r="D9" s="176">
        <v>1278.5999999999999</v>
      </c>
    </row>
    <row r="10" spans="1:4">
      <c r="A10" s="176"/>
      <c r="B10" s="176"/>
      <c r="C10" s="200" t="s">
        <v>41</v>
      </c>
      <c r="D10" s="176">
        <v>127.9</v>
      </c>
    </row>
    <row r="11" spans="1:4">
      <c r="A11" s="176"/>
      <c r="B11" s="176"/>
      <c r="C11" s="200" t="s">
        <v>45</v>
      </c>
      <c r="D11" s="176">
        <v>442.1</v>
      </c>
    </row>
    <row r="12" spans="1:4" ht="48.75">
      <c r="A12" s="158" t="s">
        <v>1</v>
      </c>
      <c r="B12" s="158" t="s">
        <v>2</v>
      </c>
      <c r="C12" s="158" t="s">
        <v>3</v>
      </c>
      <c r="D12" s="158" t="s">
        <v>4</v>
      </c>
    </row>
    <row r="13" spans="1:4">
      <c r="A13" s="293" t="s">
        <v>5</v>
      </c>
      <c r="B13" s="294"/>
      <c r="C13" s="294"/>
      <c r="D13" s="295"/>
    </row>
    <row r="14" spans="1:4" ht="156">
      <c r="A14" s="157" t="s">
        <v>6</v>
      </c>
      <c r="B14" s="290" t="s">
        <v>7</v>
      </c>
      <c r="C14" s="290">
        <v>0.14000000000000001</v>
      </c>
      <c r="D14" s="291">
        <f>C14*D9*8</f>
        <v>1432.0319999999999</v>
      </c>
    </row>
    <row r="15" spans="1:4" ht="144">
      <c r="A15" s="157" t="s">
        <v>52</v>
      </c>
      <c r="B15" s="167" t="s">
        <v>268</v>
      </c>
      <c r="C15" s="201">
        <v>0.84</v>
      </c>
      <c r="D15" s="291">
        <f>C15*D9*8</f>
        <v>8592.1919999999991</v>
      </c>
    </row>
    <row r="16" spans="1:4">
      <c r="A16" s="157" t="s">
        <v>9</v>
      </c>
      <c r="B16" s="158"/>
      <c r="C16" s="99"/>
      <c r="D16" s="202"/>
    </row>
    <row r="17" spans="1:4" ht="24.75">
      <c r="A17" s="157" t="s">
        <v>302</v>
      </c>
      <c r="B17" s="158" t="s">
        <v>303</v>
      </c>
      <c r="C17" s="99">
        <v>0.35</v>
      </c>
      <c r="D17" s="202">
        <f>C17*8*D9</f>
        <v>3580.0799999999995</v>
      </c>
    </row>
    <row r="18" spans="1:4">
      <c r="A18" s="157" t="s">
        <v>304</v>
      </c>
      <c r="B18" s="158" t="s">
        <v>136</v>
      </c>
      <c r="C18" s="99">
        <v>1.48</v>
      </c>
      <c r="D18" s="202">
        <f>C18*8*D9</f>
        <v>15138.623999999998</v>
      </c>
    </row>
    <row r="19" spans="1:4">
      <c r="A19" s="157" t="s">
        <v>242</v>
      </c>
      <c r="B19" s="158" t="s">
        <v>137</v>
      </c>
      <c r="C19" s="99">
        <v>0.57999999999999996</v>
      </c>
      <c r="D19" s="202">
        <f>C19*8*D9</f>
        <v>5932.7039999999988</v>
      </c>
    </row>
    <row r="20" spans="1:4">
      <c r="A20" s="284" t="s">
        <v>10</v>
      </c>
      <c r="B20" s="285"/>
      <c r="C20" s="285"/>
      <c r="D20" s="286"/>
    </row>
    <row r="21" spans="1:4">
      <c r="A21" s="157" t="s">
        <v>48</v>
      </c>
      <c r="B21" s="157"/>
      <c r="C21" s="157"/>
      <c r="D21" s="157"/>
    </row>
    <row r="22" spans="1:4" ht="24.75">
      <c r="A22" s="159" t="s">
        <v>11</v>
      </c>
      <c r="B22" s="158" t="s">
        <v>46</v>
      </c>
      <c r="C22" s="464">
        <v>2.16</v>
      </c>
      <c r="D22" s="464">
        <f>C22*8*D9</f>
        <v>22094.207999999999</v>
      </c>
    </row>
    <row r="23" spans="1:4" ht="24.75">
      <c r="A23" s="159" t="s">
        <v>12</v>
      </c>
      <c r="B23" s="158" t="s">
        <v>46</v>
      </c>
      <c r="C23" s="523"/>
      <c r="D23" s="523"/>
    </row>
    <row r="24" spans="1:4" ht="24.75">
      <c r="A24" s="159" t="s">
        <v>13</v>
      </c>
      <c r="B24" s="158" t="s">
        <v>46</v>
      </c>
      <c r="C24" s="523"/>
      <c r="D24" s="523"/>
    </row>
    <row r="25" spans="1:4" ht="24.75">
      <c r="A25" s="157" t="s">
        <v>51</v>
      </c>
      <c r="B25" s="158" t="s">
        <v>47</v>
      </c>
      <c r="C25" s="523"/>
      <c r="D25" s="523"/>
    </row>
    <row r="26" spans="1:4">
      <c r="A26" s="157" t="s">
        <v>49</v>
      </c>
      <c r="B26" s="158"/>
      <c r="C26" s="523"/>
      <c r="D26" s="523"/>
    </row>
    <row r="27" spans="1:4" ht="36.75">
      <c r="A27" s="157" t="s">
        <v>50</v>
      </c>
      <c r="B27" s="158" t="s">
        <v>54</v>
      </c>
      <c r="C27" s="524"/>
      <c r="D27" s="524"/>
    </row>
    <row r="28" spans="1:4" ht="24">
      <c r="A28" s="284" t="s">
        <v>55</v>
      </c>
      <c r="B28" s="285"/>
      <c r="C28" s="285"/>
      <c r="D28" s="286"/>
    </row>
    <row r="29" spans="1:4" ht="24">
      <c r="A29" s="159" t="s">
        <v>14</v>
      </c>
      <c r="B29" s="289" t="s">
        <v>56</v>
      </c>
      <c r="C29" s="464">
        <v>0.2</v>
      </c>
      <c r="D29" s="464">
        <f>C29*8*D9</f>
        <v>2045.76</v>
      </c>
    </row>
    <row r="30" spans="1:4" ht="24">
      <c r="A30" s="157" t="s">
        <v>15</v>
      </c>
      <c r="B30" s="289" t="s">
        <v>57</v>
      </c>
      <c r="C30" s="524"/>
      <c r="D30" s="524"/>
    </row>
    <row r="31" spans="1:4">
      <c r="A31" s="284" t="s">
        <v>16</v>
      </c>
      <c r="B31" s="285"/>
      <c r="C31" s="285"/>
      <c r="D31" s="286"/>
    </row>
    <row r="32" spans="1:4">
      <c r="A32" s="284" t="s">
        <v>17</v>
      </c>
      <c r="B32" s="285"/>
      <c r="C32" s="285"/>
      <c r="D32" s="286"/>
    </row>
    <row r="33" spans="1:4" ht="36.75">
      <c r="A33" s="162" t="s">
        <v>58</v>
      </c>
      <c r="B33" s="167" t="s">
        <v>268</v>
      </c>
      <c r="C33" s="464">
        <v>0.61</v>
      </c>
      <c r="D33" s="464">
        <f>C33*8*D9</f>
        <v>6239.5679999999993</v>
      </c>
    </row>
    <row r="34" spans="1:4">
      <c r="A34" s="163" t="s">
        <v>59</v>
      </c>
      <c r="B34" s="164" t="s">
        <v>60</v>
      </c>
      <c r="C34" s="523"/>
      <c r="D34" s="523"/>
    </row>
    <row r="35" spans="1:4" ht="24.75">
      <c r="A35" s="163" t="s">
        <v>61</v>
      </c>
      <c r="B35" s="164" t="s">
        <v>60</v>
      </c>
      <c r="C35" s="523"/>
      <c r="D35" s="523"/>
    </row>
    <row r="36" spans="1:4" ht="36.75">
      <c r="A36" s="165" t="s">
        <v>62</v>
      </c>
      <c r="B36" s="167" t="s">
        <v>268</v>
      </c>
      <c r="C36" s="523"/>
      <c r="D36" s="523"/>
    </row>
    <row r="37" spans="1:4">
      <c r="A37" s="163" t="s">
        <v>63</v>
      </c>
      <c r="B37" s="164" t="s">
        <v>60</v>
      </c>
      <c r="C37" s="523"/>
      <c r="D37" s="523"/>
    </row>
    <row r="38" spans="1:4" ht="36.75">
      <c r="A38" s="166" t="s">
        <v>20</v>
      </c>
      <c r="B38" s="167" t="s">
        <v>268</v>
      </c>
      <c r="C38" s="524"/>
      <c r="D38" s="524"/>
    </row>
    <row r="39" spans="1:4">
      <c r="A39" s="284" t="s">
        <v>43</v>
      </c>
      <c r="B39" s="285"/>
      <c r="C39" s="285"/>
      <c r="D39" s="286"/>
    </row>
    <row r="40" spans="1:4" ht="36.75">
      <c r="A40" s="163" t="s">
        <v>58</v>
      </c>
      <c r="B40" s="167" t="s">
        <v>268</v>
      </c>
      <c r="C40" s="518">
        <v>1</v>
      </c>
      <c r="D40" s="464">
        <f>C40*8*D9</f>
        <v>10228.799999999999</v>
      </c>
    </row>
    <row r="41" spans="1:4">
      <c r="A41" s="163" t="s">
        <v>59</v>
      </c>
      <c r="B41" s="167" t="s">
        <v>60</v>
      </c>
      <c r="C41" s="523"/>
      <c r="D41" s="523"/>
    </row>
    <row r="42" spans="1:4" ht="24.75">
      <c r="A42" s="163" t="s">
        <v>87</v>
      </c>
      <c r="B42" s="167" t="s">
        <v>60</v>
      </c>
      <c r="C42" s="523"/>
      <c r="D42" s="523"/>
    </row>
    <row r="43" spans="1:4" ht="36.75">
      <c r="A43" s="163" t="s">
        <v>85</v>
      </c>
      <c r="B43" s="167" t="s">
        <v>268</v>
      </c>
      <c r="C43" s="523"/>
      <c r="D43" s="523"/>
    </row>
    <row r="44" spans="1:4" ht="36.75">
      <c r="A44" s="168" t="s">
        <v>86</v>
      </c>
      <c r="B44" s="167" t="s">
        <v>268</v>
      </c>
      <c r="C44" s="523"/>
      <c r="D44" s="523"/>
    </row>
    <row r="45" spans="1:4">
      <c r="A45" s="163" t="s">
        <v>63</v>
      </c>
      <c r="B45" s="167" t="s">
        <v>60</v>
      </c>
      <c r="C45" s="524"/>
      <c r="D45" s="524"/>
    </row>
    <row r="46" spans="1:4">
      <c r="A46" s="284" t="s">
        <v>21</v>
      </c>
      <c r="B46" s="285"/>
      <c r="C46" s="285"/>
      <c r="D46" s="286"/>
    </row>
    <row r="47" spans="1:4" ht="36.75">
      <c r="A47" s="165" t="s">
        <v>22</v>
      </c>
      <c r="B47" s="167" t="s">
        <v>268</v>
      </c>
      <c r="C47" s="464">
        <v>0.7</v>
      </c>
      <c r="D47" s="518">
        <f>C47*D9*8</f>
        <v>7160.1599999999989</v>
      </c>
    </row>
    <row r="48" spans="1:4" ht="36.75">
      <c r="A48" s="165" t="s">
        <v>23</v>
      </c>
      <c r="B48" s="167" t="s">
        <v>268</v>
      </c>
      <c r="C48" s="523"/>
      <c r="D48" s="523"/>
    </row>
    <row r="49" spans="1:4" ht="36.75">
      <c r="A49" s="168" t="s">
        <v>64</v>
      </c>
      <c r="B49" s="167" t="s">
        <v>268</v>
      </c>
      <c r="C49" s="524"/>
      <c r="D49" s="524"/>
    </row>
    <row r="50" spans="1:4">
      <c r="A50" s="284" t="s">
        <v>24</v>
      </c>
      <c r="B50" s="285"/>
      <c r="C50" s="285"/>
      <c r="D50" s="286"/>
    </row>
    <row r="51" spans="1:4" ht="24.75">
      <c r="A51" s="165" t="s">
        <v>65</v>
      </c>
      <c r="B51" s="167" t="s">
        <v>57</v>
      </c>
      <c r="C51" s="464">
        <v>2.91</v>
      </c>
      <c r="D51" s="509">
        <f>C51*8*D9</f>
        <v>29765.808000000001</v>
      </c>
    </row>
    <row r="52" spans="1:4">
      <c r="A52" s="165" t="s">
        <v>66</v>
      </c>
      <c r="B52" s="167" t="s">
        <v>67</v>
      </c>
      <c r="C52" s="523"/>
      <c r="D52" s="523"/>
    </row>
    <row r="53" spans="1:4" ht="24">
      <c r="A53" s="165" t="s">
        <v>68</v>
      </c>
      <c r="B53" s="167" t="s">
        <v>67</v>
      </c>
      <c r="C53" s="523"/>
      <c r="D53" s="523"/>
    </row>
    <row r="54" spans="1:4" ht="36.75">
      <c r="A54" s="165" t="s">
        <v>25</v>
      </c>
      <c r="B54" s="167" t="s">
        <v>269</v>
      </c>
      <c r="C54" s="523"/>
      <c r="D54" s="523"/>
    </row>
    <row r="55" spans="1:4" ht="48.75">
      <c r="A55" s="163" t="s">
        <v>26</v>
      </c>
      <c r="B55" s="167" t="s">
        <v>69</v>
      </c>
      <c r="C55" s="523"/>
      <c r="D55" s="523"/>
    </row>
    <row r="56" spans="1:4">
      <c r="A56" s="157" t="s">
        <v>70</v>
      </c>
      <c r="B56" s="157"/>
      <c r="C56" s="523"/>
      <c r="D56" s="523"/>
    </row>
    <row r="57" spans="1:4" ht="36.75">
      <c r="A57" s="163" t="s">
        <v>71</v>
      </c>
      <c r="B57" s="167" t="s">
        <v>268</v>
      </c>
      <c r="C57" s="523"/>
      <c r="D57" s="523"/>
    </row>
    <row r="58" spans="1:4">
      <c r="A58" s="163" t="s">
        <v>72</v>
      </c>
      <c r="B58" s="167" t="s">
        <v>19</v>
      </c>
      <c r="C58" s="523"/>
      <c r="D58" s="523"/>
    </row>
    <row r="59" spans="1:4">
      <c r="A59" s="163" t="s">
        <v>73</v>
      </c>
      <c r="B59" s="164" t="s">
        <v>19</v>
      </c>
      <c r="C59" s="523"/>
      <c r="D59" s="523"/>
    </row>
    <row r="60" spans="1:4">
      <c r="A60" s="163" t="s">
        <v>74</v>
      </c>
      <c r="B60" s="164" t="s">
        <v>19</v>
      </c>
      <c r="C60" s="523"/>
      <c r="D60" s="523"/>
    </row>
    <row r="61" spans="1:4">
      <c r="A61" s="163" t="s">
        <v>75</v>
      </c>
      <c r="B61" s="164" t="s">
        <v>19</v>
      </c>
      <c r="C61" s="523"/>
      <c r="D61" s="523"/>
    </row>
    <row r="62" spans="1:4">
      <c r="A62" s="163" t="s">
        <v>27</v>
      </c>
      <c r="B62" s="164" t="s">
        <v>19</v>
      </c>
      <c r="C62" s="523"/>
      <c r="D62" s="523"/>
    </row>
    <row r="63" spans="1:4" ht="36.75">
      <c r="A63" s="168" t="s">
        <v>28</v>
      </c>
      <c r="B63" s="167" t="s">
        <v>268</v>
      </c>
      <c r="C63" s="524"/>
      <c r="D63" s="524"/>
    </row>
    <row r="64" spans="1:4">
      <c r="A64" s="284" t="s">
        <v>29</v>
      </c>
      <c r="B64" s="285"/>
      <c r="C64" s="285"/>
      <c r="D64" s="286"/>
    </row>
    <row r="65" spans="1:5" ht="24.75">
      <c r="A65" s="163" t="s">
        <v>30</v>
      </c>
      <c r="B65" s="167" t="s">
        <v>76</v>
      </c>
      <c r="C65" s="518">
        <v>1.75</v>
      </c>
      <c r="D65" s="464">
        <f>C65*8*D9</f>
        <v>17900.399999999998</v>
      </c>
    </row>
    <row r="66" spans="1:5" ht="24.75">
      <c r="A66" s="163" t="s">
        <v>77</v>
      </c>
      <c r="B66" s="167" t="s">
        <v>76</v>
      </c>
      <c r="C66" s="525"/>
      <c r="D66" s="525"/>
    </row>
    <row r="67" spans="1:5" ht="24.75">
      <c r="A67" s="163" t="s">
        <v>31</v>
      </c>
      <c r="B67" s="167" t="s">
        <v>67</v>
      </c>
      <c r="C67" s="525"/>
      <c r="D67" s="525"/>
    </row>
    <row r="68" spans="1:5" ht="24.75">
      <c r="A68" s="163" t="s">
        <v>78</v>
      </c>
      <c r="B68" s="167" t="s">
        <v>76</v>
      </c>
      <c r="C68" s="525"/>
      <c r="D68" s="525"/>
    </row>
    <row r="69" spans="1:5" ht="34.5">
      <c r="A69" s="168" t="s">
        <v>32</v>
      </c>
      <c r="B69" s="280" t="s">
        <v>268</v>
      </c>
      <c r="C69" s="525"/>
      <c r="D69" s="525"/>
    </row>
    <row r="70" spans="1:5">
      <c r="A70" s="168" t="s">
        <v>33</v>
      </c>
      <c r="B70" s="164" t="s">
        <v>67</v>
      </c>
      <c r="C70" s="526"/>
      <c r="D70" s="526"/>
    </row>
    <row r="71" spans="1:5">
      <c r="A71" s="284" t="s">
        <v>34</v>
      </c>
      <c r="B71" s="285"/>
      <c r="C71" s="285"/>
      <c r="D71" s="286"/>
    </row>
    <row r="72" spans="1:5" ht="48">
      <c r="A72" s="170" t="s">
        <v>80</v>
      </c>
      <c r="B72" s="287" t="s">
        <v>79</v>
      </c>
      <c r="C72" s="287">
        <v>2.41</v>
      </c>
      <c r="D72" s="292">
        <f>C72*8*D9</f>
        <v>24651.407999999999</v>
      </c>
    </row>
    <row r="73" spans="1:5">
      <c r="A73" s="289" t="s">
        <v>35</v>
      </c>
      <c r="B73" s="284"/>
      <c r="C73" s="464">
        <v>2.14</v>
      </c>
      <c r="D73" s="509">
        <v>21852</v>
      </c>
    </row>
    <row r="74" spans="1:5">
      <c r="A74" s="157" t="s">
        <v>83</v>
      </c>
      <c r="B74" s="284" t="s">
        <v>84</v>
      </c>
      <c r="C74" s="525"/>
      <c r="D74" s="525"/>
    </row>
    <row r="75" spans="1:5">
      <c r="A75" s="157" t="s">
        <v>82</v>
      </c>
      <c r="B75" s="284" t="s">
        <v>84</v>
      </c>
      <c r="C75" s="525"/>
      <c r="D75" s="525"/>
    </row>
    <row r="76" spans="1:5">
      <c r="A76" s="157" t="s">
        <v>81</v>
      </c>
      <c r="B76" s="284" t="s">
        <v>84</v>
      </c>
      <c r="C76" s="526"/>
      <c r="D76" s="526"/>
    </row>
    <row r="77" spans="1:5" ht="60">
      <c r="A77" s="157" t="s">
        <v>170</v>
      </c>
      <c r="B77" s="167" t="s">
        <v>268</v>
      </c>
      <c r="C77" s="288">
        <v>4.3499999999999996</v>
      </c>
      <c r="D77" s="283">
        <v>42393.84</v>
      </c>
    </row>
    <row r="78" spans="1:5">
      <c r="A78" s="8" t="s">
        <v>113</v>
      </c>
      <c r="B78" s="167"/>
      <c r="C78" s="288"/>
      <c r="D78" s="283">
        <v>-7310.62</v>
      </c>
    </row>
    <row r="79" spans="1:5">
      <c r="A79" s="157" t="s">
        <v>36</v>
      </c>
      <c r="B79" s="164"/>
      <c r="C79" s="121">
        <f>SUM(C77,C73,C72,C65,C51,C47,C40,C33,C29,C22,C17:C19,C15,C14)</f>
        <v>21.62</v>
      </c>
      <c r="D79" s="121">
        <f>SUM(D77,D73,D72,D65,D51,D47,D40,D33,D29,D22,D17:D19,D15,D14,D78)</f>
        <v>211696.96400000001</v>
      </c>
      <c r="E79" s="310"/>
    </row>
  </sheetData>
  <mergeCells count="16">
    <mergeCell ref="C65:C70"/>
    <mergeCell ref="D65:D70"/>
    <mergeCell ref="C73:C76"/>
    <mergeCell ref="D73:D76"/>
    <mergeCell ref="C40:C45"/>
    <mergeCell ref="D40:D45"/>
    <mergeCell ref="C47:C49"/>
    <mergeCell ref="D47:D49"/>
    <mergeCell ref="C51:C63"/>
    <mergeCell ref="D51:D63"/>
    <mergeCell ref="C22:C27"/>
    <mergeCell ref="D22:D27"/>
    <mergeCell ref="C29:C30"/>
    <mergeCell ref="D29:D30"/>
    <mergeCell ref="C33:C38"/>
    <mergeCell ref="D33:D3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2:F77"/>
  <sheetViews>
    <sheetView workbookViewId="0">
      <selection activeCell="B14" sqref="B14"/>
    </sheetView>
  </sheetViews>
  <sheetFormatPr defaultRowHeight="15"/>
  <cols>
    <col min="1" max="1" width="52" customWidth="1"/>
    <col min="5" max="5" width="11.85546875" customWidth="1"/>
  </cols>
  <sheetData>
    <row r="2" spans="1:6">
      <c r="A2" s="282" t="s">
        <v>123</v>
      </c>
      <c r="B2" s="282"/>
      <c r="C2" s="282"/>
      <c r="D2" s="282"/>
    </row>
    <row r="3" spans="1:6">
      <c r="A3" s="281" t="s">
        <v>305</v>
      </c>
      <c r="B3" s="281"/>
      <c r="C3" s="281"/>
      <c r="D3" s="281"/>
    </row>
    <row r="4" spans="1:6">
      <c r="A4" s="281" t="s">
        <v>282</v>
      </c>
      <c r="B4" s="281"/>
      <c r="C4" s="281"/>
      <c r="D4" s="281"/>
    </row>
    <row r="5" spans="1:6">
      <c r="A5" s="176"/>
      <c r="B5" s="176"/>
      <c r="C5" s="200" t="s">
        <v>37</v>
      </c>
      <c r="D5" s="176">
        <v>1978</v>
      </c>
      <c r="F5">
        <v>8</v>
      </c>
    </row>
    <row r="6" spans="1:6">
      <c r="A6" s="176"/>
      <c r="B6" s="176"/>
      <c r="C6" s="200" t="s">
        <v>38</v>
      </c>
      <c r="D6" s="176">
        <v>2</v>
      </c>
    </row>
    <row r="7" spans="1:6">
      <c r="A7" s="176"/>
      <c r="B7" s="176"/>
      <c r="C7" s="200" t="s">
        <v>39</v>
      </c>
      <c r="D7" s="176">
        <v>1</v>
      </c>
    </row>
    <row r="8" spans="1:6">
      <c r="A8" s="176"/>
      <c r="B8" s="176"/>
      <c r="C8" s="200" t="s">
        <v>40</v>
      </c>
      <c r="D8" s="176">
        <v>21</v>
      </c>
    </row>
    <row r="9" spans="1:6">
      <c r="A9" s="176"/>
      <c r="B9" s="176"/>
      <c r="C9" s="200" t="s">
        <v>44</v>
      </c>
      <c r="D9" s="176">
        <v>1108.5</v>
      </c>
    </row>
    <row r="10" spans="1:6">
      <c r="A10" s="176"/>
      <c r="B10" s="176"/>
      <c r="C10" s="200" t="s">
        <v>41</v>
      </c>
      <c r="D10" s="176">
        <v>55.2</v>
      </c>
    </row>
    <row r="11" spans="1:6">
      <c r="A11" s="176"/>
      <c r="B11" s="176"/>
      <c r="C11" s="200" t="s">
        <v>45</v>
      </c>
      <c r="D11" s="176"/>
    </row>
    <row r="12" spans="1:6" ht="48.75">
      <c r="A12" s="158" t="s">
        <v>1</v>
      </c>
      <c r="B12" s="158" t="s">
        <v>2</v>
      </c>
      <c r="C12" s="158" t="s">
        <v>3</v>
      </c>
      <c r="D12" s="158" t="s">
        <v>4</v>
      </c>
    </row>
    <row r="13" spans="1:6">
      <c r="A13" s="293" t="s">
        <v>5</v>
      </c>
      <c r="B13" s="294"/>
      <c r="C13" s="294"/>
      <c r="D13" s="295"/>
    </row>
    <row r="14" spans="1:6" ht="168">
      <c r="A14" s="157" t="s">
        <v>6</v>
      </c>
      <c r="B14" s="290" t="s">
        <v>7</v>
      </c>
      <c r="C14" s="290">
        <v>0.14000000000000001</v>
      </c>
      <c r="D14" s="291">
        <f>C14*D9*8</f>
        <v>1241.5200000000002</v>
      </c>
    </row>
    <row r="15" spans="1:6" ht="144">
      <c r="A15" s="157" t="s">
        <v>52</v>
      </c>
      <c r="B15" s="167" t="s">
        <v>268</v>
      </c>
      <c r="C15" s="201">
        <v>1.64</v>
      </c>
      <c r="D15" s="291">
        <f>C15*D9*8</f>
        <v>14543.519999999999</v>
      </c>
    </row>
    <row r="16" spans="1:6">
      <c r="A16" s="157" t="s">
        <v>9</v>
      </c>
      <c r="B16" s="158"/>
      <c r="C16" s="99"/>
      <c r="D16" s="202"/>
    </row>
    <row r="17" spans="1:4">
      <c r="A17" s="157" t="s">
        <v>307</v>
      </c>
      <c r="B17" s="158" t="s">
        <v>19</v>
      </c>
      <c r="C17" s="99">
        <v>0.14000000000000001</v>
      </c>
      <c r="D17" s="202">
        <f>C17*8*D9</f>
        <v>1241.5200000000002</v>
      </c>
    </row>
    <row r="18" spans="1:4">
      <c r="A18" s="157" t="s">
        <v>306</v>
      </c>
      <c r="B18" s="158" t="s">
        <v>311</v>
      </c>
      <c r="C18" s="99">
        <v>1.92</v>
      </c>
      <c r="D18" s="202">
        <f>C18*8*D9</f>
        <v>17026.559999999998</v>
      </c>
    </row>
    <row r="19" spans="1:4">
      <c r="A19" s="284" t="s">
        <v>10</v>
      </c>
      <c r="B19" s="285"/>
      <c r="C19" s="285"/>
      <c r="D19" s="286"/>
    </row>
    <row r="20" spans="1:4">
      <c r="A20" s="157" t="s">
        <v>48</v>
      </c>
      <c r="B20" s="157"/>
      <c r="C20" s="157"/>
      <c r="D20" s="157"/>
    </row>
    <row r="21" spans="1:4" ht="24.75">
      <c r="A21" s="159" t="s">
        <v>11</v>
      </c>
      <c r="B21" s="158" t="s">
        <v>46</v>
      </c>
      <c r="C21" s="464">
        <v>2.16</v>
      </c>
      <c r="D21" s="464">
        <f>C21*8*D9</f>
        <v>19154.88</v>
      </c>
    </row>
    <row r="22" spans="1:4" ht="24.75">
      <c r="A22" s="159" t="s">
        <v>12</v>
      </c>
      <c r="B22" s="158" t="s">
        <v>46</v>
      </c>
      <c r="C22" s="521"/>
      <c r="D22" s="521"/>
    </row>
    <row r="23" spans="1:4" ht="24.75">
      <c r="A23" s="159" t="s">
        <v>13</v>
      </c>
      <c r="B23" s="158" t="s">
        <v>46</v>
      </c>
      <c r="C23" s="521"/>
      <c r="D23" s="521"/>
    </row>
    <row r="24" spans="1:4" ht="24.75">
      <c r="A24" s="157" t="s">
        <v>51</v>
      </c>
      <c r="B24" s="158" t="s">
        <v>47</v>
      </c>
      <c r="C24" s="521"/>
      <c r="D24" s="521"/>
    </row>
    <row r="25" spans="1:4">
      <c r="A25" s="157" t="s">
        <v>49</v>
      </c>
      <c r="B25" s="158"/>
      <c r="C25" s="521"/>
      <c r="D25" s="521"/>
    </row>
    <row r="26" spans="1:4" ht="36.75">
      <c r="A26" s="157" t="s">
        <v>50</v>
      </c>
      <c r="B26" s="158" t="s">
        <v>54</v>
      </c>
      <c r="C26" s="522"/>
      <c r="D26" s="522"/>
    </row>
    <row r="27" spans="1:4" ht="24">
      <c r="A27" s="284" t="s">
        <v>55</v>
      </c>
      <c r="B27" s="285"/>
      <c r="C27" s="285"/>
      <c r="D27" s="286"/>
    </row>
    <row r="28" spans="1:4" ht="24">
      <c r="A28" s="159" t="s">
        <v>14</v>
      </c>
      <c r="B28" s="289" t="s">
        <v>56</v>
      </c>
      <c r="C28" s="464">
        <v>0.2</v>
      </c>
      <c r="D28" s="464">
        <f>C28*8*D9</f>
        <v>1773.6000000000001</v>
      </c>
    </row>
    <row r="29" spans="1:4" ht="24">
      <c r="A29" s="157" t="s">
        <v>15</v>
      </c>
      <c r="B29" s="289" t="s">
        <v>57</v>
      </c>
      <c r="C29" s="522"/>
      <c r="D29" s="522"/>
    </row>
    <row r="30" spans="1:4">
      <c r="A30" s="284" t="s">
        <v>16</v>
      </c>
      <c r="B30" s="285"/>
      <c r="C30" s="285"/>
      <c r="D30" s="286"/>
    </row>
    <row r="31" spans="1:4">
      <c r="A31" s="284" t="s">
        <v>17</v>
      </c>
      <c r="B31" s="285"/>
      <c r="C31" s="285"/>
      <c r="D31" s="286"/>
    </row>
    <row r="32" spans="1:4" ht="36.75">
      <c r="A32" s="162" t="s">
        <v>58</v>
      </c>
      <c r="B32" s="167" t="s">
        <v>268</v>
      </c>
      <c r="C32" s="464">
        <v>0.61</v>
      </c>
      <c r="D32" s="464">
        <f>C32*8*D9</f>
        <v>5409.48</v>
      </c>
    </row>
    <row r="33" spans="1:4">
      <c r="A33" s="163" t="s">
        <v>59</v>
      </c>
      <c r="B33" s="164" t="s">
        <v>60</v>
      </c>
      <c r="C33" s="521"/>
      <c r="D33" s="521"/>
    </row>
    <row r="34" spans="1:4" ht="24.75">
      <c r="A34" s="163" t="s">
        <v>61</v>
      </c>
      <c r="B34" s="164" t="s">
        <v>60</v>
      </c>
      <c r="C34" s="521"/>
      <c r="D34" s="521"/>
    </row>
    <row r="35" spans="1:4" ht="36.75">
      <c r="A35" s="165" t="s">
        <v>62</v>
      </c>
      <c r="B35" s="167" t="s">
        <v>268</v>
      </c>
      <c r="C35" s="521"/>
      <c r="D35" s="521"/>
    </row>
    <row r="36" spans="1:4">
      <c r="A36" s="163" t="s">
        <v>63</v>
      </c>
      <c r="B36" s="164" t="s">
        <v>60</v>
      </c>
      <c r="C36" s="521"/>
      <c r="D36" s="521"/>
    </row>
    <row r="37" spans="1:4" ht="36.75">
      <c r="A37" s="166" t="s">
        <v>20</v>
      </c>
      <c r="B37" s="167" t="s">
        <v>268</v>
      </c>
      <c r="C37" s="522"/>
      <c r="D37" s="522"/>
    </row>
    <row r="38" spans="1:4">
      <c r="A38" s="284" t="s">
        <v>43</v>
      </c>
      <c r="B38" s="285"/>
      <c r="C38" s="285"/>
      <c r="D38" s="286"/>
    </row>
    <row r="39" spans="1:4" ht="36.75">
      <c r="A39" s="163" t="s">
        <v>58</v>
      </c>
      <c r="B39" s="167" t="s">
        <v>268</v>
      </c>
      <c r="C39" s="518">
        <v>1</v>
      </c>
      <c r="D39" s="464">
        <f>C39*8*D9</f>
        <v>8868</v>
      </c>
    </row>
    <row r="40" spans="1:4">
      <c r="A40" s="163" t="s">
        <v>59</v>
      </c>
      <c r="B40" s="167" t="s">
        <v>60</v>
      </c>
      <c r="C40" s="519"/>
      <c r="D40" s="521"/>
    </row>
    <row r="41" spans="1:4" ht="24.75">
      <c r="A41" s="163" t="s">
        <v>87</v>
      </c>
      <c r="B41" s="167" t="s">
        <v>60</v>
      </c>
      <c r="C41" s="519"/>
      <c r="D41" s="521"/>
    </row>
    <row r="42" spans="1:4" ht="36.75">
      <c r="A42" s="163" t="s">
        <v>85</v>
      </c>
      <c r="B42" s="167" t="s">
        <v>268</v>
      </c>
      <c r="C42" s="519"/>
      <c r="D42" s="521"/>
    </row>
    <row r="43" spans="1:4" ht="36.75">
      <c r="A43" s="168" t="s">
        <v>86</v>
      </c>
      <c r="B43" s="167" t="s">
        <v>268</v>
      </c>
      <c r="C43" s="519"/>
      <c r="D43" s="521"/>
    </row>
    <row r="44" spans="1:4">
      <c r="A44" s="163" t="s">
        <v>63</v>
      </c>
      <c r="B44" s="167" t="s">
        <v>60</v>
      </c>
      <c r="C44" s="520"/>
      <c r="D44" s="522"/>
    </row>
    <row r="45" spans="1:4">
      <c r="A45" s="284" t="s">
        <v>21</v>
      </c>
      <c r="B45" s="285"/>
      <c r="C45" s="285"/>
      <c r="D45" s="286"/>
    </row>
    <row r="46" spans="1:4" ht="36.75">
      <c r="A46" s="165" t="s">
        <v>22</v>
      </c>
      <c r="B46" s="167" t="s">
        <v>268</v>
      </c>
      <c r="C46" s="464">
        <v>0.7</v>
      </c>
      <c r="D46" s="518">
        <f>C46*D9*8</f>
        <v>6207.5999999999995</v>
      </c>
    </row>
    <row r="47" spans="1:4" ht="36.75">
      <c r="A47" s="165" t="s">
        <v>23</v>
      </c>
      <c r="B47" s="167" t="s">
        <v>268</v>
      </c>
      <c r="C47" s="521"/>
      <c r="D47" s="519"/>
    </row>
    <row r="48" spans="1:4" ht="36.75">
      <c r="A48" s="168" t="s">
        <v>64</v>
      </c>
      <c r="B48" s="167" t="s">
        <v>268</v>
      </c>
      <c r="C48" s="522"/>
      <c r="D48" s="520"/>
    </row>
    <row r="49" spans="1:4">
      <c r="A49" s="284" t="s">
        <v>24</v>
      </c>
      <c r="B49" s="285"/>
      <c r="C49" s="285"/>
      <c r="D49" s="286"/>
    </row>
    <row r="50" spans="1:4" ht="24.75">
      <c r="A50" s="165" t="s">
        <v>65</v>
      </c>
      <c r="B50" s="167" t="s">
        <v>57</v>
      </c>
      <c r="C50" s="464">
        <v>2.46</v>
      </c>
      <c r="D50" s="509">
        <v>21815.24</v>
      </c>
    </row>
    <row r="51" spans="1:4">
      <c r="A51" s="165" t="s">
        <v>66</v>
      </c>
      <c r="B51" s="167" t="s">
        <v>67</v>
      </c>
      <c r="C51" s="521"/>
      <c r="D51" s="510"/>
    </row>
    <row r="52" spans="1:4" ht="24">
      <c r="A52" s="165" t="s">
        <v>68</v>
      </c>
      <c r="B52" s="167" t="s">
        <v>67</v>
      </c>
      <c r="C52" s="521"/>
      <c r="D52" s="510"/>
    </row>
    <row r="53" spans="1:4" ht="36.75">
      <c r="A53" s="165" t="s">
        <v>25</v>
      </c>
      <c r="B53" s="167" t="s">
        <v>269</v>
      </c>
      <c r="C53" s="521"/>
      <c r="D53" s="510"/>
    </row>
    <row r="54" spans="1:4" ht="48.75">
      <c r="A54" s="163" t="s">
        <v>26</v>
      </c>
      <c r="B54" s="167" t="s">
        <v>69</v>
      </c>
      <c r="C54" s="521"/>
      <c r="D54" s="510"/>
    </row>
    <row r="55" spans="1:4">
      <c r="A55" s="157" t="s">
        <v>70</v>
      </c>
      <c r="B55" s="157"/>
      <c r="C55" s="521"/>
      <c r="D55" s="510"/>
    </row>
    <row r="56" spans="1:4" ht="36.75">
      <c r="A56" s="163" t="s">
        <v>71</v>
      </c>
      <c r="B56" s="167" t="s">
        <v>268</v>
      </c>
      <c r="C56" s="521"/>
      <c r="D56" s="510"/>
    </row>
    <row r="57" spans="1:4">
      <c r="A57" s="163" t="s">
        <v>72</v>
      </c>
      <c r="B57" s="167" t="s">
        <v>19</v>
      </c>
      <c r="C57" s="521"/>
      <c r="D57" s="510"/>
    </row>
    <row r="58" spans="1:4">
      <c r="A58" s="163" t="s">
        <v>73</v>
      </c>
      <c r="B58" s="164" t="s">
        <v>19</v>
      </c>
      <c r="C58" s="521"/>
      <c r="D58" s="510"/>
    </row>
    <row r="59" spans="1:4">
      <c r="A59" s="163" t="s">
        <v>74</v>
      </c>
      <c r="B59" s="164" t="s">
        <v>19</v>
      </c>
      <c r="C59" s="521"/>
      <c r="D59" s="510"/>
    </row>
    <row r="60" spans="1:4">
      <c r="A60" s="163" t="s">
        <v>75</v>
      </c>
      <c r="B60" s="164" t="s">
        <v>19</v>
      </c>
      <c r="C60" s="521"/>
      <c r="D60" s="510"/>
    </row>
    <row r="61" spans="1:4">
      <c r="A61" s="163" t="s">
        <v>27</v>
      </c>
      <c r="B61" s="164" t="s">
        <v>19</v>
      </c>
      <c r="C61" s="521"/>
      <c r="D61" s="510"/>
    </row>
    <row r="62" spans="1:4" ht="36.75">
      <c r="A62" s="168" t="s">
        <v>28</v>
      </c>
      <c r="B62" s="167" t="s">
        <v>268</v>
      </c>
      <c r="C62" s="522"/>
      <c r="D62" s="511"/>
    </row>
    <row r="63" spans="1:4">
      <c r="A63" s="284" t="s">
        <v>29</v>
      </c>
      <c r="B63" s="285"/>
      <c r="C63" s="285"/>
      <c r="D63" s="286"/>
    </row>
    <row r="64" spans="1:4" ht="24.75">
      <c r="A64" s="163" t="s">
        <v>30</v>
      </c>
      <c r="B64" s="167" t="s">
        <v>76</v>
      </c>
      <c r="C64" s="518">
        <v>1.75</v>
      </c>
      <c r="D64" s="464">
        <f>C64*8*D9</f>
        <v>15519</v>
      </c>
    </row>
    <row r="65" spans="1:5" ht="24.75">
      <c r="A65" s="163" t="s">
        <v>77</v>
      </c>
      <c r="B65" s="167" t="s">
        <v>76</v>
      </c>
      <c r="C65" s="519"/>
      <c r="D65" s="521"/>
    </row>
    <row r="66" spans="1:5" ht="24.75">
      <c r="A66" s="163" t="s">
        <v>31</v>
      </c>
      <c r="B66" s="167" t="s">
        <v>67</v>
      </c>
      <c r="C66" s="519"/>
      <c r="D66" s="521"/>
    </row>
    <row r="67" spans="1:5" ht="24.75">
      <c r="A67" s="163" t="s">
        <v>78</v>
      </c>
      <c r="B67" s="167" t="s">
        <v>76</v>
      </c>
      <c r="C67" s="519"/>
      <c r="D67" s="521"/>
    </row>
    <row r="68" spans="1:5" ht="34.5">
      <c r="A68" s="168" t="s">
        <v>32</v>
      </c>
      <c r="B68" s="280" t="s">
        <v>268</v>
      </c>
      <c r="C68" s="519"/>
      <c r="D68" s="521"/>
    </row>
    <row r="69" spans="1:5">
      <c r="A69" s="168" t="s">
        <v>33</v>
      </c>
      <c r="B69" s="164" t="s">
        <v>67</v>
      </c>
      <c r="C69" s="520"/>
      <c r="D69" s="522"/>
    </row>
    <row r="70" spans="1:5">
      <c r="A70" s="284" t="s">
        <v>34</v>
      </c>
      <c r="B70" s="285"/>
      <c r="C70" s="285"/>
      <c r="D70" s="286"/>
    </row>
    <row r="71" spans="1:5" ht="48">
      <c r="A71" s="170" t="s">
        <v>80</v>
      </c>
      <c r="B71" s="287" t="s">
        <v>79</v>
      </c>
      <c r="C71" s="287">
        <v>2.41</v>
      </c>
      <c r="D71" s="292">
        <f>C71*8*D9</f>
        <v>21371.88</v>
      </c>
    </row>
    <row r="72" spans="1:5">
      <c r="A72" s="289" t="s">
        <v>35</v>
      </c>
      <c r="B72" s="284"/>
      <c r="C72" s="464">
        <v>2.14</v>
      </c>
      <c r="D72" s="509">
        <v>18977.599999999999</v>
      </c>
    </row>
    <row r="73" spans="1:5">
      <c r="A73" s="157" t="s">
        <v>83</v>
      </c>
      <c r="B73" s="284" t="s">
        <v>84</v>
      </c>
      <c r="C73" s="521"/>
      <c r="D73" s="510"/>
    </row>
    <row r="74" spans="1:5">
      <c r="A74" s="157" t="s">
        <v>82</v>
      </c>
      <c r="B74" s="284" t="s">
        <v>84</v>
      </c>
      <c r="C74" s="521"/>
      <c r="D74" s="510"/>
    </row>
    <row r="75" spans="1:5">
      <c r="A75" s="157" t="s">
        <v>81</v>
      </c>
      <c r="B75" s="284" t="s">
        <v>84</v>
      </c>
      <c r="C75" s="522"/>
      <c r="D75" s="511"/>
    </row>
    <row r="76" spans="1:5" ht="60">
      <c r="A76" s="157" t="s">
        <v>170</v>
      </c>
      <c r="B76" s="167" t="s">
        <v>268</v>
      </c>
      <c r="C76" s="288">
        <v>4.3499999999999996</v>
      </c>
      <c r="D76" s="283">
        <v>38576.160000000003</v>
      </c>
    </row>
    <row r="77" spans="1:5">
      <c r="A77" s="157" t="s">
        <v>36</v>
      </c>
      <c r="B77" s="164"/>
      <c r="C77" s="121">
        <f>SUM(C76,C72,C71,C64,C50,C46,C39,C32,C28,C21,C16:C18,C15,C14)</f>
        <v>21.619999999999997</v>
      </c>
      <c r="D77" s="121">
        <f>SUM(D76,D72,D71,D64,D50,D46,D39,D32,D28,D21,D16:D18,D15,D14)</f>
        <v>191726.56</v>
      </c>
      <c r="E77">
        <f>C77*8*D9</f>
        <v>191726.15999999997</v>
      </c>
    </row>
  </sheetData>
  <mergeCells count="16">
    <mergeCell ref="C64:C69"/>
    <mergeCell ref="D64:D69"/>
    <mergeCell ref="C72:C75"/>
    <mergeCell ref="D72:D75"/>
    <mergeCell ref="C39:C44"/>
    <mergeCell ref="D39:D44"/>
    <mergeCell ref="C46:C48"/>
    <mergeCell ref="D46:D48"/>
    <mergeCell ref="C50:C62"/>
    <mergeCell ref="D50:D62"/>
    <mergeCell ref="C21:C26"/>
    <mergeCell ref="D21:D26"/>
    <mergeCell ref="C28:C29"/>
    <mergeCell ref="D28:D29"/>
    <mergeCell ref="C32:C37"/>
    <mergeCell ref="D32:D3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2:F77"/>
  <sheetViews>
    <sheetView workbookViewId="0">
      <selection sqref="A1:D77"/>
    </sheetView>
  </sheetViews>
  <sheetFormatPr defaultRowHeight="15"/>
  <cols>
    <col min="1" max="1" width="52.140625" customWidth="1"/>
    <col min="5" max="5" width="11.42578125" customWidth="1"/>
  </cols>
  <sheetData>
    <row r="2" spans="1:6">
      <c r="A2" s="282" t="s">
        <v>123</v>
      </c>
      <c r="B2" s="282"/>
      <c r="C2" s="282"/>
      <c r="D2" s="282"/>
    </row>
    <row r="3" spans="1:6">
      <c r="A3" s="281" t="s">
        <v>308</v>
      </c>
      <c r="B3" s="281"/>
      <c r="C3" s="281"/>
      <c r="D3" s="281"/>
    </row>
    <row r="4" spans="1:6">
      <c r="A4" s="281" t="s">
        <v>282</v>
      </c>
      <c r="B4" s="281"/>
      <c r="C4" s="281"/>
      <c r="D4" s="281"/>
    </row>
    <row r="5" spans="1:6">
      <c r="A5" s="176"/>
      <c r="B5" s="176"/>
      <c r="C5" s="200" t="s">
        <v>37</v>
      </c>
      <c r="D5" s="176">
        <v>1980</v>
      </c>
      <c r="F5">
        <v>8</v>
      </c>
    </row>
    <row r="6" spans="1:6">
      <c r="A6" s="176"/>
      <c r="B6" s="176"/>
      <c r="C6" s="200" t="s">
        <v>38</v>
      </c>
      <c r="D6" s="176">
        <v>3</v>
      </c>
    </row>
    <row r="7" spans="1:6">
      <c r="A7" s="176"/>
      <c r="B7" s="176"/>
      <c r="C7" s="200" t="s">
        <v>39</v>
      </c>
      <c r="D7" s="176">
        <v>3</v>
      </c>
    </row>
    <row r="8" spans="1:6">
      <c r="A8" s="176"/>
      <c r="B8" s="176"/>
      <c r="C8" s="200" t="s">
        <v>40</v>
      </c>
      <c r="D8" s="176">
        <v>27</v>
      </c>
    </row>
    <row r="9" spans="1:6">
      <c r="A9" s="176"/>
      <c r="B9" s="176"/>
      <c r="C9" s="200" t="s">
        <v>44</v>
      </c>
      <c r="D9" s="176">
        <v>1291</v>
      </c>
    </row>
    <row r="10" spans="1:6">
      <c r="A10" s="176"/>
      <c r="B10" s="176"/>
      <c r="C10" s="200" t="s">
        <v>41</v>
      </c>
      <c r="D10" s="176">
        <v>131.4</v>
      </c>
    </row>
    <row r="11" spans="1:6">
      <c r="A11" s="176"/>
      <c r="B11" s="176"/>
      <c r="C11" s="200" t="s">
        <v>45</v>
      </c>
      <c r="D11" s="181">
        <v>443.5</v>
      </c>
    </row>
    <row r="12" spans="1:6" ht="48.75">
      <c r="A12" s="158" t="s">
        <v>1</v>
      </c>
      <c r="B12" s="158" t="s">
        <v>2</v>
      </c>
      <c r="C12" s="158" t="s">
        <v>3</v>
      </c>
      <c r="D12" s="158" t="s">
        <v>4</v>
      </c>
    </row>
    <row r="13" spans="1:6">
      <c r="A13" s="293" t="s">
        <v>5</v>
      </c>
      <c r="B13" s="294"/>
      <c r="C13" s="294"/>
      <c r="D13" s="295"/>
    </row>
    <row r="14" spans="1:6" ht="168">
      <c r="A14" s="157" t="s">
        <v>6</v>
      </c>
      <c r="B14" s="290" t="s">
        <v>7</v>
      </c>
      <c r="C14" s="290">
        <v>0.14000000000000001</v>
      </c>
      <c r="D14" s="291">
        <f>C14*D9*8</f>
        <v>1445.92</v>
      </c>
    </row>
    <row r="15" spans="1:6" ht="144">
      <c r="A15" s="157" t="s">
        <v>52</v>
      </c>
      <c r="B15" s="167" t="s">
        <v>268</v>
      </c>
      <c r="C15" s="201">
        <v>1.88</v>
      </c>
      <c r="D15" s="291">
        <f>C15*D9*8</f>
        <v>19416.64</v>
      </c>
    </row>
    <row r="16" spans="1:6">
      <c r="A16" s="157" t="s">
        <v>9</v>
      </c>
      <c r="B16" s="158"/>
      <c r="C16" s="99"/>
      <c r="D16" s="202"/>
    </row>
    <row r="17" spans="1:4">
      <c r="A17" s="157" t="s">
        <v>309</v>
      </c>
      <c r="B17" s="158" t="s">
        <v>136</v>
      </c>
      <c r="C17" s="156">
        <v>0.1</v>
      </c>
      <c r="D17" s="202">
        <f>C17*8*D9</f>
        <v>1032.8</v>
      </c>
    </row>
    <row r="18" spans="1:4">
      <c r="A18" s="157" t="s">
        <v>310</v>
      </c>
      <c r="B18" s="158" t="s">
        <v>143</v>
      </c>
      <c r="C18" s="156">
        <v>0.36</v>
      </c>
      <c r="D18" s="202">
        <f>C18*8*D9</f>
        <v>3718.08</v>
      </c>
    </row>
    <row r="19" spans="1:4">
      <c r="A19" s="284" t="s">
        <v>10</v>
      </c>
      <c r="B19" s="285"/>
      <c r="C19" s="285"/>
      <c r="D19" s="286"/>
    </row>
    <row r="20" spans="1:4">
      <c r="A20" s="157" t="s">
        <v>48</v>
      </c>
      <c r="B20" s="157"/>
      <c r="C20" s="157"/>
      <c r="D20" s="157"/>
    </row>
    <row r="21" spans="1:4" ht="24.75">
      <c r="A21" s="159" t="s">
        <v>11</v>
      </c>
      <c r="B21" s="158" t="s">
        <v>46</v>
      </c>
      <c r="C21" s="464">
        <v>2.16</v>
      </c>
      <c r="D21" s="464">
        <f>C21*8*D9</f>
        <v>22308.480000000003</v>
      </c>
    </row>
    <row r="22" spans="1:4" ht="24.75">
      <c r="A22" s="159" t="s">
        <v>12</v>
      </c>
      <c r="B22" s="158" t="s">
        <v>46</v>
      </c>
      <c r="C22" s="521"/>
      <c r="D22" s="521"/>
    </row>
    <row r="23" spans="1:4" ht="24.75">
      <c r="A23" s="159" t="s">
        <v>13</v>
      </c>
      <c r="B23" s="158" t="s">
        <v>46</v>
      </c>
      <c r="C23" s="521"/>
      <c r="D23" s="521"/>
    </row>
    <row r="24" spans="1:4" ht="24.75">
      <c r="A24" s="157" t="s">
        <v>51</v>
      </c>
      <c r="B24" s="158" t="s">
        <v>47</v>
      </c>
      <c r="C24" s="521"/>
      <c r="D24" s="521"/>
    </row>
    <row r="25" spans="1:4">
      <c r="A25" s="157" t="s">
        <v>49</v>
      </c>
      <c r="B25" s="158"/>
      <c r="C25" s="521"/>
      <c r="D25" s="521"/>
    </row>
    <row r="26" spans="1:4" ht="36.75">
      <c r="A26" s="157" t="s">
        <v>50</v>
      </c>
      <c r="B26" s="158" t="s">
        <v>54</v>
      </c>
      <c r="C26" s="522"/>
      <c r="D26" s="522"/>
    </row>
    <row r="27" spans="1:4" ht="24">
      <c r="A27" s="284" t="s">
        <v>55</v>
      </c>
      <c r="B27" s="285"/>
      <c r="C27" s="285"/>
      <c r="D27" s="286"/>
    </row>
    <row r="28" spans="1:4" ht="24">
      <c r="A28" s="159" t="s">
        <v>14</v>
      </c>
      <c r="B28" s="289" t="s">
        <v>56</v>
      </c>
      <c r="C28" s="464">
        <v>0.2</v>
      </c>
      <c r="D28" s="464">
        <f>C28*8*D9</f>
        <v>2065.6</v>
      </c>
    </row>
    <row r="29" spans="1:4" ht="24">
      <c r="A29" s="157" t="s">
        <v>15</v>
      </c>
      <c r="B29" s="289" t="s">
        <v>57</v>
      </c>
      <c r="C29" s="522"/>
      <c r="D29" s="522"/>
    </row>
    <row r="30" spans="1:4">
      <c r="A30" s="284" t="s">
        <v>16</v>
      </c>
      <c r="B30" s="285"/>
      <c r="C30" s="285"/>
      <c r="D30" s="286"/>
    </row>
    <row r="31" spans="1:4">
      <c r="A31" s="284" t="s">
        <v>17</v>
      </c>
      <c r="B31" s="285"/>
      <c r="C31" s="285"/>
      <c r="D31" s="286"/>
    </row>
    <row r="32" spans="1:4" ht="36.75">
      <c r="A32" s="162" t="s">
        <v>58</v>
      </c>
      <c r="B32" s="167" t="s">
        <v>268</v>
      </c>
      <c r="C32" s="464">
        <v>0.61</v>
      </c>
      <c r="D32" s="464">
        <f>C32*8*D9</f>
        <v>6300.08</v>
      </c>
    </row>
    <row r="33" spans="1:4">
      <c r="A33" s="163" t="s">
        <v>59</v>
      </c>
      <c r="B33" s="164" t="s">
        <v>60</v>
      </c>
      <c r="C33" s="521"/>
      <c r="D33" s="521"/>
    </row>
    <row r="34" spans="1:4" ht="24.75">
      <c r="A34" s="163" t="s">
        <v>61</v>
      </c>
      <c r="B34" s="164" t="s">
        <v>60</v>
      </c>
      <c r="C34" s="521"/>
      <c r="D34" s="521"/>
    </row>
    <row r="35" spans="1:4" ht="36.75">
      <c r="A35" s="165" t="s">
        <v>62</v>
      </c>
      <c r="B35" s="167" t="s">
        <v>268</v>
      </c>
      <c r="C35" s="521"/>
      <c r="D35" s="521"/>
    </row>
    <row r="36" spans="1:4">
      <c r="A36" s="163" t="s">
        <v>63</v>
      </c>
      <c r="B36" s="164" t="s">
        <v>60</v>
      </c>
      <c r="C36" s="521"/>
      <c r="D36" s="521"/>
    </row>
    <row r="37" spans="1:4" ht="36.75">
      <c r="A37" s="166" t="s">
        <v>20</v>
      </c>
      <c r="B37" s="167" t="s">
        <v>268</v>
      </c>
      <c r="C37" s="522"/>
      <c r="D37" s="522"/>
    </row>
    <row r="38" spans="1:4">
      <c r="A38" s="284" t="s">
        <v>43</v>
      </c>
      <c r="B38" s="285"/>
      <c r="C38" s="285"/>
      <c r="D38" s="286"/>
    </row>
    <row r="39" spans="1:4" ht="36.75">
      <c r="A39" s="163" t="s">
        <v>58</v>
      </c>
      <c r="B39" s="167" t="s">
        <v>268</v>
      </c>
      <c r="C39" s="518">
        <v>1</v>
      </c>
      <c r="D39" s="464">
        <f>C39*8*D9</f>
        <v>10328</v>
      </c>
    </row>
    <row r="40" spans="1:4">
      <c r="A40" s="163" t="s">
        <v>59</v>
      </c>
      <c r="B40" s="167" t="s">
        <v>60</v>
      </c>
      <c r="C40" s="519"/>
      <c r="D40" s="521"/>
    </row>
    <row r="41" spans="1:4" ht="24.75">
      <c r="A41" s="163" t="s">
        <v>87</v>
      </c>
      <c r="B41" s="167" t="s">
        <v>60</v>
      </c>
      <c r="C41" s="519"/>
      <c r="D41" s="521"/>
    </row>
    <row r="42" spans="1:4" ht="36.75">
      <c r="A42" s="163" t="s">
        <v>85</v>
      </c>
      <c r="B42" s="167" t="s">
        <v>268</v>
      </c>
      <c r="C42" s="519"/>
      <c r="D42" s="521"/>
    </row>
    <row r="43" spans="1:4" ht="36.75">
      <c r="A43" s="168" t="s">
        <v>86</v>
      </c>
      <c r="B43" s="167" t="s">
        <v>268</v>
      </c>
      <c r="C43" s="519"/>
      <c r="D43" s="521"/>
    </row>
    <row r="44" spans="1:4">
      <c r="A44" s="163" t="s">
        <v>63</v>
      </c>
      <c r="B44" s="167" t="s">
        <v>60</v>
      </c>
      <c r="C44" s="520"/>
      <c r="D44" s="522"/>
    </row>
    <row r="45" spans="1:4">
      <c r="A45" s="284" t="s">
        <v>21</v>
      </c>
      <c r="B45" s="285"/>
      <c r="C45" s="285"/>
      <c r="D45" s="286"/>
    </row>
    <row r="46" spans="1:4" ht="36.75">
      <c r="A46" s="165" t="s">
        <v>22</v>
      </c>
      <c r="B46" s="167" t="s">
        <v>268</v>
      </c>
      <c r="C46" s="464">
        <v>0.7</v>
      </c>
      <c r="D46" s="518">
        <f>C46*D9*8</f>
        <v>7229.5999999999995</v>
      </c>
    </row>
    <row r="47" spans="1:4" ht="36.75">
      <c r="A47" s="165" t="s">
        <v>23</v>
      </c>
      <c r="B47" s="167" t="s">
        <v>268</v>
      </c>
      <c r="C47" s="521"/>
      <c r="D47" s="519"/>
    </row>
    <row r="48" spans="1:4" ht="36.75">
      <c r="A48" s="168" t="s">
        <v>64</v>
      </c>
      <c r="B48" s="167" t="s">
        <v>268</v>
      </c>
      <c r="C48" s="522"/>
      <c r="D48" s="520"/>
    </row>
    <row r="49" spans="1:4">
      <c r="A49" s="284" t="s">
        <v>24</v>
      </c>
      <c r="B49" s="285"/>
      <c r="C49" s="285"/>
      <c r="D49" s="286"/>
    </row>
    <row r="50" spans="1:4" ht="24.75">
      <c r="A50" s="165" t="s">
        <v>65</v>
      </c>
      <c r="B50" s="167" t="s">
        <v>57</v>
      </c>
      <c r="C50" s="464">
        <v>3.82</v>
      </c>
      <c r="D50" s="509">
        <v>39528.68</v>
      </c>
    </row>
    <row r="51" spans="1:4">
      <c r="A51" s="165" t="s">
        <v>66</v>
      </c>
      <c r="B51" s="167" t="s">
        <v>67</v>
      </c>
      <c r="C51" s="521"/>
      <c r="D51" s="510"/>
    </row>
    <row r="52" spans="1:4" ht="24">
      <c r="A52" s="165" t="s">
        <v>68</v>
      </c>
      <c r="B52" s="167" t="s">
        <v>67</v>
      </c>
      <c r="C52" s="521"/>
      <c r="D52" s="510"/>
    </row>
    <row r="53" spans="1:4" ht="36.75">
      <c r="A53" s="165" t="s">
        <v>25</v>
      </c>
      <c r="B53" s="167" t="s">
        <v>269</v>
      </c>
      <c r="C53" s="521"/>
      <c r="D53" s="510"/>
    </row>
    <row r="54" spans="1:4" ht="48.75">
      <c r="A54" s="163" t="s">
        <v>26</v>
      </c>
      <c r="B54" s="167" t="s">
        <v>69</v>
      </c>
      <c r="C54" s="521"/>
      <c r="D54" s="510"/>
    </row>
    <row r="55" spans="1:4">
      <c r="A55" s="157" t="s">
        <v>70</v>
      </c>
      <c r="B55" s="157"/>
      <c r="C55" s="521"/>
      <c r="D55" s="510"/>
    </row>
    <row r="56" spans="1:4" ht="36.75">
      <c r="A56" s="163" t="s">
        <v>71</v>
      </c>
      <c r="B56" s="167" t="s">
        <v>268</v>
      </c>
      <c r="C56" s="521"/>
      <c r="D56" s="510"/>
    </row>
    <row r="57" spans="1:4">
      <c r="A57" s="163" t="s">
        <v>72</v>
      </c>
      <c r="B57" s="167" t="s">
        <v>19</v>
      </c>
      <c r="C57" s="521"/>
      <c r="D57" s="510"/>
    </row>
    <row r="58" spans="1:4">
      <c r="A58" s="163" t="s">
        <v>73</v>
      </c>
      <c r="B58" s="164" t="s">
        <v>19</v>
      </c>
      <c r="C58" s="521"/>
      <c r="D58" s="510"/>
    </row>
    <row r="59" spans="1:4">
      <c r="A59" s="163" t="s">
        <v>74</v>
      </c>
      <c r="B59" s="164" t="s">
        <v>19</v>
      </c>
      <c r="C59" s="521"/>
      <c r="D59" s="510"/>
    </row>
    <row r="60" spans="1:4">
      <c r="A60" s="163" t="s">
        <v>75</v>
      </c>
      <c r="B60" s="164" t="s">
        <v>19</v>
      </c>
      <c r="C60" s="521"/>
      <c r="D60" s="510"/>
    </row>
    <row r="61" spans="1:4">
      <c r="A61" s="163" t="s">
        <v>27</v>
      </c>
      <c r="B61" s="164" t="s">
        <v>19</v>
      </c>
      <c r="C61" s="521"/>
      <c r="D61" s="510"/>
    </row>
    <row r="62" spans="1:4" ht="36.75">
      <c r="A62" s="168" t="s">
        <v>28</v>
      </c>
      <c r="B62" s="167" t="s">
        <v>268</v>
      </c>
      <c r="C62" s="522"/>
      <c r="D62" s="511"/>
    </row>
    <row r="63" spans="1:4">
      <c r="A63" s="284" t="s">
        <v>29</v>
      </c>
      <c r="B63" s="285"/>
      <c r="C63" s="285"/>
      <c r="D63" s="286"/>
    </row>
    <row r="64" spans="1:4" ht="24.75">
      <c r="A64" s="163" t="s">
        <v>30</v>
      </c>
      <c r="B64" s="167" t="s">
        <v>76</v>
      </c>
      <c r="C64" s="518">
        <v>1.75</v>
      </c>
      <c r="D64" s="464">
        <f>C64*8*D9</f>
        <v>18074</v>
      </c>
    </row>
    <row r="65" spans="1:4" ht="24.75">
      <c r="A65" s="163" t="s">
        <v>77</v>
      </c>
      <c r="B65" s="167" t="s">
        <v>76</v>
      </c>
      <c r="C65" s="519"/>
      <c r="D65" s="521"/>
    </row>
    <row r="66" spans="1:4" ht="24.75">
      <c r="A66" s="163" t="s">
        <v>31</v>
      </c>
      <c r="B66" s="167" t="s">
        <v>67</v>
      </c>
      <c r="C66" s="519"/>
      <c r="D66" s="521"/>
    </row>
    <row r="67" spans="1:4" ht="24.75">
      <c r="A67" s="163" t="s">
        <v>78</v>
      </c>
      <c r="B67" s="167" t="s">
        <v>76</v>
      </c>
      <c r="C67" s="519"/>
      <c r="D67" s="521"/>
    </row>
    <row r="68" spans="1:4" ht="34.5">
      <c r="A68" s="168" t="s">
        <v>32</v>
      </c>
      <c r="B68" s="280" t="s">
        <v>268</v>
      </c>
      <c r="C68" s="519"/>
      <c r="D68" s="521"/>
    </row>
    <row r="69" spans="1:4">
      <c r="A69" s="168" t="s">
        <v>33</v>
      </c>
      <c r="B69" s="164" t="s">
        <v>67</v>
      </c>
      <c r="C69" s="520"/>
      <c r="D69" s="522"/>
    </row>
    <row r="70" spans="1:4">
      <c r="A70" s="284" t="s">
        <v>34</v>
      </c>
      <c r="B70" s="285"/>
      <c r="C70" s="285"/>
      <c r="D70" s="286"/>
    </row>
    <row r="71" spans="1:4" ht="48">
      <c r="A71" s="170" t="s">
        <v>80</v>
      </c>
      <c r="B71" s="287" t="s">
        <v>79</v>
      </c>
      <c r="C71" s="287">
        <v>2.41</v>
      </c>
      <c r="D71" s="292">
        <f>C71*8*D9</f>
        <v>24890.480000000003</v>
      </c>
    </row>
    <row r="72" spans="1:4">
      <c r="A72" s="289" t="s">
        <v>35</v>
      </c>
      <c r="B72" s="284"/>
      <c r="C72" s="464">
        <v>2.14</v>
      </c>
      <c r="D72" s="509">
        <v>22112.68</v>
      </c>
    </row>
    <row r="73" spans="1:4">
      <c r="A73" s="157" t="s">
        <v>83</v>
      </c>
      <c r="B73" s="284" t="s">
        <v>84</v>
      </c>
      <c r="C73" s="521"/>
      <c r="D73" s="510"/>
    </row>
    <row r="74" spans="1:4">
      <c r="A74" s="157" t="s">
        <v>82</v>
      </c>
      <c r="B74" s="284" t="s">
        <v>84</v>
      </c>
      <c r="C74" s="521"/>
      <c r="D74" s="510"/>
    </row>
    <row r="75" spans="1:4">
      <c r="A75" s="157" t="s">
        <v>81</v>
      </c>
      <c r="B75" s="284" t="s">
        <v>84</v>
      </c>
      <c r="C75" s="522"/>
      <c r="D75" s="511"/>
    </row>
    <row r="76" spans="1:4" ht="60">
      <c r="A76" s="157" t="s">
        <v>170</v>
      </c>
      <c r="B76" s="167" t="s">
        <v>268</v>
      </c>
      <c r="C76" s="288">
        <v>4.3499999999999996</v>
      </c>
      <c r="D76" s="283">
        <v>48509.83</v>
      </c>
    </row>
    <row r="77" spans="1:4">
      <c r="A77" s="157" t="s">
        <v>36</v>
      </c>
      <c r="B77" s="164"/>
      <c r="C77" s="121">
        <f>SUM(C76,C72,C71,C64,C50,C46,C39,C32,C28,C21,C17:C18,C15,C14)</f>
        <v>21.62</v>
      </c>
      <c r="D77" s="121">
        <f>SUM(D76,D72,D71,D64,D50,D46,D39,D32,D28,D21,D17:D18,D15,D14)</f>
        <v>226960.87000000002</v>
      </c>
    </row>
  </sheetData>
  <mergeCells count="16">
    <mergeCell ref="C64:C69"/>
    <mergeCell ref="D64:D69"/>
    <mergeCell ref="C72:C75"/>
    <mergeCell ref="D72:D75"/>
    <mergeCell ref="C39:C44"/>
    <mergeCell ref="D39:D44"/>
    <mergeCell ref="C46:C48"/>
    <mergeCell ref="D46:D48"/>
    <mergeCell ref="C50:C62"/>
    <mergeCell ref="D50:D62"/>
    <mergeCell ref="C21:C26"/>
    <mergeCell ref="D21:D26"/>
    <mergeCell ref="C28:C29"/>
    <mergeCell ref="D28:D29"/>
    <mergeCell ref="C32:C37"/>
    <mergeCell ref="D32:D37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2:D80"/>
  <sheetViews>
    <sheetView topLeftCell="A10" workbookViewId="0">
      <selection activeCell="K16" sqref="J16:K17"/>
    </sheetView>
  </sheetViews>
  <sheetFormatPr defaultRowHeight="15"/>
  <cols>
    <col min="1" max="1" width="52.140625" customWidth="1"/>
  </cols>
  <sheetData>
    <row r="2" spans="1:4">
      <c r="A2" s="282" t="s">
        <v>123</v>
      </c>
      <c r="B2" s="282"/>
      <c r="C2" s="282"/>
      <c r="D2" s="282"/>
    </row>
    <row r="3" spans="1:4">
      <c r="A3" s="281" t="s">
        <v>312</v>
      </c>
      <c r="B3" s="281"/>
      <c r="C3" s="281"/>
      <c r="D3" s="281"/>
    </row>
    <row r="4" spans="1:4">
      <c r="A4" s="281" t="s">
        <v>282</v>
      </c>
      <c r="B4" s="281"/>
      <c r="C4" s="281"/>
      <c r="D4" s="281"/>
    </row>
    <row r="5" spans="1:4">
      <c r="A5" s="176"/>
      <c r="B5" s="176"/>
      <c r="C5" s="200" t="s">
        <v>37</v>
      </c>
      <c r="D5" s="176">
        <v>1994</v>
      </c>
    </row>
    <row r="6" spans="1:4">
      <c r="A6" s="176"/>
      <c r="B6" s="176"/>
      <c r="C6" s="200" t="s">
        <v>38</v>
      </c>
      <c r="D6" s="176">
        <v>5</v>
      </c>
    </row>
    <row r="7" spans="1:4">
      <c r="A7" s="176"/>
      <c r="B7" s="176"/>
      <c r="C7" s="200" t="s">
        <v>39</v>
      </c>
      <c r="D7" s="176">
        <v>3</v>
      </c>
    </row>
    <row r="8" spans="1:4">
      <c r="A8" s="176"/>
      <c r="B8" s="176"/>
      <c r="C8" s="200" t="s">
        <v>40</v>
      </c>
      <c r="D8" s="176">
        <v>35</v>
      </c>
    </row>
    <row r="9" spans="1:4">
      <c r="A9" s="176"/>
      <c r="B9" s="176"/>
      <c r="C9" s="200" t="s">
        <v>44</v>
      </c>
      <c r="D9" s="176">
        <v>2004.4</v>
      </c>
    </row>
    <row r="10" spans="1:4">
      <c r="A10" s="176"/>
      <c r="B10" s="176"/>
      <c r="C10" s="200" t="s">
        <v>41</v>
      </c>
      <c r="D10" s="176">
        <v>227.5</v>
      </c>
    </row>
    <row r="11" spans="1:4">
      <c r="A11" s="176"/>
      <c r="B11" s="176"/>
      <c r="C11" s="200" t="s">
        <v>45</v>
      </c>
      <c r="D11" s="176">
        <v>480</v>
      </c>
    </row>
    <row r="12" spans="1:4" ht="48.75">
      <c r="A12" s="158" t="s">
        <v>1</v>
      </c>
      <c r="B12" s="158" t="s">
        <v>2</v>
      </c>
      <c r="C12" s="158" t="s">
        <v>3</v>
      </c>
      <c r="D12" s="158" t="s">
        <v>4</v>
      </c>
    </row>
    <row r="13" spans="1:4">
      <c r="A13" s="293" t="s">
        <v>5</v>
      </c>
      <c r="B13" s="294"/>
      <c r="C13" s="294"/>
      <c r="D13" s="295"/>
    </row>
    <row r="14" spans="1:4" ht="168">
      <c r="A14" s="157" t="s">
        <v>6</v>
      </c>
      <c r="B14" s="290" t="s">
        <v>7</v>
      </c>
      <c r="C14" s="290">
        <v>0.14000000000000001</v>
      </c>
      <c r="D14" s="291">
        <f>C14*D9*8</f>
        <v>2244.9280000000003</v>
      </c>
    </row>
    <row r="15" spans="1:4" ht="144">
      <c r="A15" s="157" t="s">
        <v>52</v>
      </c>
      <c r="B15" s="167" t="s">
        <v>268</v>
      </c>
      <c r="C15" s="201">
        <v>0.46</v>
      </c>
      <c r="D15" s="291">
        <f>C15*D9*8</f>
        <v>7376.1920000000009</v>
      </c>
    </row>
    <row r="16" spans="1:4">
      <c r="A16" s="157" t="s">
        <v>9</v>
      </c>
      <c r="B16" s="158"/>
      <c r="C16" s="99"/>
      <c r="D16" s="202"/>
    </row>
    <row r="17" spans="1:4">
      <c r="A17" s="157" t="s">
        <v>313</v>
      </c>
      <c r="B17" s="158" t="s">
        <v>143</v>
      </c>
      <c r="C17" s="99">
        <v>0.14000000000000001</v>
      </c>
      <c r="D17" s="202">
        <f>C17*8*D9</f>
        <v>2244.9280000000003</v>
      </c>
    </row>
    <row r="18" spans="1:4">
      <c r="A18" s="157" t="s">
        <v>314</v>
      </c>
      <c r="B18" s="158" t="s">
        <v>138</v>
      </c>
      <c r="C18" s="99">
        <v>2.69</v>
      </c>
      <c r="D18" s="202">
        <f>C18*8*D9</f>
        <v>43134.688000000002</v>
      </c>
    </row>
    <row r="19" spans="1:4">
      <c r="A19" s="157" t="s">
        <v>315</v>
      </c>
      <c r="B19" s="158" t="s">
        <v>139</v>
      </c>
      <c r="C19" s="99">
        <v>0.28999999999999998</v>
      </c>
      <c r="D19" s="202">
        <f>C19*8*D9</f>
        <v>4650.2079999999996</v>
      </c>
    </row>
    <row r="20" spans="1:4">
      <c r="A20" s="157" t="s">
        <v>317</v>
      </c>
      <c r="B20" s="158" t="s">
        <v>138</v>
      </c>
      <c r="C20" s="99">
        <v>1.88</v>
      </c>
      <c r="D20" s="202">
        <f>C20*8*D9</f>
        <v>30146.175999999999</v>
      </c>
    </row>
    <row r="21" spans="1:4">
      <c r="A21" s="157" t="s">
        <v>316</v>
      </c>
      <c r="B21" s="158" t="s">
        <v>139</v>
      </c>
      <c r="C21" s="99">
        <v>0.37</v>
      </c>
      <c r="D21" s="202">
        <f>C21*8*D9</f>
        <v>5933.0240000000003</v>
      </c>
    </row>
    <row r="22" spans="1:4">
      <c r="A22" s="284" t="s">
        <v>10</v>
      </c>
      <c r="B22" s="285"/>
      <c r="C22" s="285"/>
      <c r="D22" s="286"/>
    </row>
    <row r="23" spans="1:4">
      <c r="A23" s="157" t="s">
        <v>48</v>
      </c>
      <c r="B23" s="157"/>
      <c r="C23" s="157"/>
      <c r="D23" s="157"/>
    </row>
    <row r="24" spans="1:4" ht="24.75">
      <c r="A24" s="159" t="s">
        <v>11</v>
      </c>
      <c r="B24" s="158" t="s">
        <v>46</v>
      </c>
      <c r="C24" s="464">
        <v>2.16</v>
      </c>
      <c r="D24" s="547">
        <f>C24*8*D9</f>
        <v>34636.032000000007</v>
      </c>
    </row>
    <row r="25" spans="1:4" ht="24.75">
      <c r="A25" s="159" t="s">
        <v>12</v>
      </c>
      <c r="B25" s="158" t="s">
        <v>46</v>
      </c>
      <c r="C25" s="521"/>
      <c r="D25" s="548"/>
    </row>
    <row r="26" spans="1:4" ht="24.75">
      <c r="A26" s="159" t="s">
        <v>13</v>
      </c>
      <c r="B26" s="158" t="s">
        <v>46</v>
      </c>
      <c r="C26" s="521"/>
      <c r="D26" s="548"/>
    </row>
    <row r="27" spans="1:4" ht="24.75">
      <c r="A27" s="157" t="s">
        <v>51</v>
      </c>
      <c r="B27" s="158" t="s">
        <v>47</v>
      </c>
      <c r="C27" s="521"/>
      <c r="D27" s="548"/>
    </row>
    <row r="28" spans="1:4">
      <c r="A28" s="157" t="s">
        <v>49</v>
      </c>
      <c r="B28" s="158"/>
      <c r="C28" s="521"/>
      <c r="D28" s="548"/>
    </row>
    <row r="29" spans="1:4" ht="36.75">
      <c r="A29" s="157" t="s">
        <v>50</v>
      </c>
      <c r="B29" s="158" t="s">
        <v>54</v>
      </c>
      <c r="C29" s="522"/>
      <c r="D29" s="549"/>
    </row>
    <row r="30" spans="1:4" ht="24">
      <c r="A30" s="284" t="s">
        <v>55</v>
      </c>
      <c r="B30" s="285"/>
      <c r="C30" s="285"/>
      <c r="D30" s="286"/>
    </row>
    <row r="31" spans="1:4" ht="24">
      <c r="A31" s="159" t="s">
        <v>14</v>
      </c>
      <c r="B31" s="289" t="s">
        <v>56</v>
      </c>
      <c r="C31" s="464">
        <v>0.2</v>
      </c>
      <c r="D31" s="464">
        <f>C31*8*D9</f>
        <v>3207.0400000000004</v>
      </c>
    </row>
    <row r="32" spans="1:4" ht="24">
      <c r="A32" s="157" t="s">
        <v>15</v>
      </c>
      <c r="B32" s="289" t="s">
        <v>57</v>
      </c>
      <c r="C32" s="522"/>
      <c r="D32" s="522"/>
    </row>
    <row r="33" spans="1:4">
      <c r="A33" s="284" t="s">
        <v>16</v>
      </c>
      <c r="B33" s="285"/>
      <c r="C33" s="285"/>
      <c r="D33" s="286"/>
    </row>
    <row r="34" spans="1:4">
      <c r="A34" s="284" t="s">
        <v>17</v>
      </c>
      <c r="B34" s="285"/>
      <c r="C34" s="285"/>
      <c r="D34" s="286"/>
    </row>
    <row r="35" spans="1:4" ht="36.75">
      <c r="A35" s="162" t="s">
        <v>58</v>
      </c>
      <c r="B35" s="167" t="s">
        <v>268</v>
      </c>
      <c r="C35" s="464">
        <v>0.61</v>
      </c>
      <c r="D35" s="464">
        <f>C35*8*D9</f>
        <v>9781.4719999999998</v>
      </c>
    </row>
    <row r="36" spans="1:4">
      <c r="A36" s="163" t="s">
        <v>59</v>
      </c>
      <c r="B36" s="164" t="s">
        <v>60</v>
      </c>
      <c r="C36" s="521"/>
      <c r="D36" s="521"/>
    </row>
    <row r="37" spans="1:4" ht="24.75">
      <c r="A37" s="163" t="s">
        <v>61</v>
      </c>
      <c r="B37" s="164" t="s">
        <v>60</v>
      </c>
      <c r="C37" s="521"/>
      <c r="D37" s="521"/>
    </row>
    <row r="38" spans="1:4" ht="36.75">
      <c r="A38" s="165" t="s">
        <v>62</v>
      </c>
      <c r="B38" s="167" t="s">
        <v>268</v>
      </c>
      <c r="C38" s="521"/>
      <c r="D38" s="521"/>
    </row>
    <row r="39" spans="1:4">
      <c r="A39" s="163" t="s">
        <v>63</v>
      </c>
      <c r="B39" s="164" t="s">
        <v>60</v>
      </c>
      <c r="C39" s="521"/>
      <c r="D39" s="521"/>
    </row>
    <row r="40" spans="1:4" ht="36.75">
      <c r="A40" s="166" t="s">
        <v>20</v>
      </c>
      <c r="B40" s="167" t="s">
        <v>268</v>
      </c>
      <c r="C40" s="522"/>
      <c r="D40" s="522"/>
    </row>
    <row r="41" spans="1:4">
      <c r="A41" s="284" t="s">
        <v>43</v>
      </c>
      <c r="B41" s="285"/>
      <c r="C41" s="285"/>
      <c r="D41" s="286"/>
    </row>
    <row r="42" spans="1:4" ht="36.75">
      <c r="A42" s="163" t="s">
        <v>58</v>
      </c>
      <c r="B42" s="167" t="s">
        <v>268</v>
      </c>
      <c r="C42" s="518">
        <v>1</v>
      </c>
      <c r="D42" s="464">
        <f>C42*8*D9</f>
        <v>16035.2</v>
      </c>
    </row>
    <row r="43" spans="1:4">
      <c r="A43" s="163" t="s">
        <v>59</v>
      </c>
      <c r="B43" s="167" t="s">
        <v>60</v>
      </c>
      <c r="C43" s="519"/>
      <c r="D43" s="521"/>
    </row>
    <row r="44" spans="1:4" ht="24.75">
      <c r="A44" s="163" t="s">
        <v>87</v>
      </c>
      <c r="B44" s="167" t="s">
        <v>60</v>
      </c>
      <c r="C44" s="519"/>
      <c r="D44" s="521"/>
    </row>
    <row r="45" spans="1:4" ht="36.75">
      <c r="A45" s="163" t="s">
        <v>85</v>
      </c>
      <c r="B45" s="167" t="s">
        <v>268</v>
      </c>
      <c r="C45" s="519"/>
      <c r="D45" s="521"/>
    </row>
    <row r="46" spans="1:4" ht="36.75">
      <c r="A46" s="168" t="s">
        <v>86</v>
      </c>
      <c r="B46" s="167" t="s">
        <v>268</v>
      </c>
      <c r="C46" s="519"/>
      <c r="D46" s="521"/>
    </row>
    <row r="47" spans="1:4">
      <c r="A47" s="163" t="s">
        <v>63</v>
      </c>
      <c r="B47" s="167" t="s">
        <v>60</v>
      </c>
      <c r="C47" s="520"/>
      <c r="D47" s="522"/>
    </row>
    <row r="48" spans="1:4">
      <c r="A48" s="284" t="s">
        <v>21</v>
      </c>
      <c r="B48" s="285"/>
      <c r="C48" s="285"/>
      <c r="D48" s="286"/>
    </row>
    <row r="49" spans="1:4" ht="36.75">
      <c r="A49" s="165" t="s">
        <v>22</v>
      </c>
      <c r="B49" s="167" t="s">
        <v>268</v>
      </c>
      <c r="C49" s="464">
        <v>0.7</v>
      </c>
      <c r="D49" s="518">
        <f>C49*D9*8</f>
        <v>11224.64</v>
      </c>
    </row>
    <row r="50" spans="1:4" ht="36.75">
      <c r="A50" s="165" t="s">
        <v>23</v>
      </c>
      <c r="B50" s="167" t="s">
        <v>268</v>
      </c>
      <c r="C50" s="521"/>
      <c r="D50" s="519"/>
    </row>
    <row r="51" spans="1:4" ht="36.75">
      <c r="A51" s="168" t="s">
        <v>64</v>
      </c>
      <c r="B51" s="167" t="s">
        <v>268</v>
      </c>
      <c r="C51" s="522"/>
      <c r="D51" s="520"/>
    </row>
    <row r="52" spans="1:4">
      <c r="A52" s="284" t="s">
        <v>24</v>
      </c>
      <c r="B52" s="285"/>
      <c r="C52" s="285"/>
      <c r="D52" s="286"/>
    </row>
    <row r="53" spans="1:4" ht="24.75">
      <c r="A53" s="165" t="s">
        <v>65</v>
      </c>
      <c r="B53" s="167" t="s">
        <v>57</v>
      </c>
      <c r="C53" s="464">
        <v>1.06</v>
      </c>
      <c r="D53" s="509">
        <v>16991.46</v>
      </c>
    </row>
    <row r="54" spans="1:4">
      <c r="A54" s="165" t="s">
        <v>66</v>
      </c>
      <c r="B54" s="167" t="s">
        <v>67</v>
      </c>
      <c r="C54" s="521"/>
      <c r="D54" s="510"/>
    </row>
    <row r="55" spans="1:4" ht="24">
      <c r="A55" s="165" t="s">
        <v>68</v>
      </c>
      <c r="B55" s="167" t="s">
        <v>67</v>
      </c>
      <c r="C55" s="521"/>
      <c r="D55" s="510"/>
    </row>
    <row r="56" spans="1:4" ht="36.75">
      <c r="A56" s="165" t="s">
        <v>25</v>
      </c>
      <c r="B56" s="167" t="s">
        <v>269</v>
      </c>
      <c r="C56" s="521"/>
      <c r="D56" s="510"/>
    </row>
    <row r="57" spans="1:4" ht="48.75">
      <c r="A57" s="163" t="s">
        <v>26</v>
      </c>
      <c r="B57" s="167" t="s">
        <v>69</v>
      </c>
      <c r="C57" s="521"/>
      <c r="D57" s="510"/>
    </row>
    <row r="58" spans="1:4">
      <c r="A58" s="157" t="s">
        <v>70</v>
      </c>
      <c r="B58" s="157"/>
      <c r="C58" s="521"/>
      <c r="D58" s="510"/>
    </row>
    <row r="59" spans="1:4" ht="36.75">
      <c r="A59" s="163" t="s">
        <v>71</v>
      </c>
      <c r="B59" s="167" t="s">
        <v>268</v>
      </c>
      <c r="C59" s="521"/>
      <c r="D59" s="510"/>
    </row>
    <row r="60" spans="1:4">
      <c r="A60" s="163" t="s">
        <v>72</v>
      </c>
      <c r="B60" s="167" t="s">
        <v>19</v>
      </c>
      <c r="C60" s="521"/>
      <c r="D60" s="510"/>
    </row>
    <row r="61" spans="1:4">
      <c r="A61" s="163" t="s">
        <v>73</v>
      </c>
      <c r="B61" s="164" t="s">
        <v>19</v>
      </c>
      <c r="C61" s="521"/>
      <c r="D61" s="510"/>
    </row>
    <row r="62" spans="1:4">
      <c r="A62" s="163" t="s">
        <v>74</v>
      </c>
      <c r="B62" s="164" t="s">
        <v>19</v>
      </c>
      <c r="C62" s="521"/>
      <c r="D62" s="510"/>
    </row>
    <row r="63" spans="1:4">
      <c r="A63" s="163" t="s">
        <v>75</v>
      </c>
      <c r="B63" s="164" t="s">
        <v>19</v>
      </c>
      <c r="C63" s="521"/>
      <c r="D63" s="510"/>
    </row>
    <row r="64" spans="1:4">
      <c r="A64" s="163" t="s">
        <v>27</v>
      </c>
      <c r="B64" s="164" t="s">
        <v>19</v>
      </c>
      <c r="C64" s="521"/>
      <c r="D64" s="510"/>
    </row>
    <row r="65" spans="1:4" ht="36.75">
      <c r="A65" s="168" t="s">
        <v>28</v>
      </c>
      <c r="B65" s="167" t="s">
        <v>268</v>
      </c>
      <c r="C65" s="522"/>
      <c r="D65" s="511"/>
    </row>
    <row r="66" spans="1:4">
      <c r="A66" s="284" t="s">
        <v>29</v>
      </c>
      <c r="B66" s="285"/>
      <c r="C66" s="285"/>
      <c r="D66" s="286"/>
    </row>
    <row r="67" spans="1:4" ht="24.75">
      <c r="A67" s="163" t="s">
        <v>30</v>
      </c>
      <c r="B67" s="167" t="s">
        <v>76</v>
      </c>
      <c r="C67" s="518">
        <v>1.02</v>
      </c>
      <c r="D67" s="464">
        <f>C67*8*D9</f>
        <v>16355.904</v>
      </c>
    </row>
    <row r="68" spans="1:4" ht="24.75">
      <c r="A68" s="163" t="s">
        <v>77</v>
      </c>
      <c r="B68" s="167" t="s">
        <v>76</v>
      </c>
      <c r="C68" s="519"/>
      <c r="D68" s="521"/>
    </row>
    <row r="69" spans="1:4" ht="24.75">
      <c r="A69" s="163" t="s">
        <v>31</v>
      </c>
      <c r="B69" s="167" t="s">
        <v>67</v>
      </c>
      <c r="C69" s="519"/>
      <c r="D69" s="521"/>
    </row>
    <row r="70" spans="1:4" ht="24.75">
      <c r="A70" s="163" t="s">
        <v>78</v>
      </c>
      <c r="B70" s="167" t="s">
        <v>76</v>
      </c>
      <c r="C70" s="519"/>
      <c r="D70" s="521"/>
    </row>
    <row r="71" spans="1:4" ht="34.5">
      <c r="A71" s="168" t="s">
        <v>32</v>
      </c>
      <c r="B71" s="280" t="s">
        <v>268</v>
      </c>
      <c r="C71" s="519"/>
      <c r="D71" s="521"/>
    </row>
    <row r="72" spans="1:4">
      <c r="A72" s="168" t="s">
        <v>33</v>
      </c>
      <c r="B72" s="164" t="s">
        <v>67</v>
      </c>
      <c r="C72" s="520"/>
      <c r="D72" s="522"/>
    </row>
    <row r="73" spans="1:4">
      <c r="A73" s="284" t="s">
        <v>34</v>
      </c>
      <c r="B73" s="285"/>
      <c r="C73" s="285"/>
      <c r="D73" s="286"/>
    </row>
    <row r="74" spans="1:4" ht="48">
      <c r="A74" s="170" t="s">
        <v>80</v>
      </c>
      <c r="B74" s="287" t="s">
        <v>79</v>
      </c>
      <c r="C74" s="287">
        <v>2.41</v>
      </c>
      <c r="D74" s="292">
        <f>C74*8*D9</f>
        <v>38644.832000000002</v>
      </c>
    </row>
    <row r="75" spans="1:4">
      <c r="A75" s="289" t="s">
        <v>35</v>
      </c>
      <c r="B75" s="284"/>
      <c r="C75" s="464">
        <v>2.14</v>
      </c>
      <c r="D75" s="509">
        <v>34314.58</v>
      </c>
    </row>
    <row r="76" spans="1:4">
      <c r="A76" s="157" t="s">
        <v>83</v>
      </c>
      <c r="B76" s="284" t="s">
        <v>84</v>
      </c>
      <c r="C76" s="521"/>
      <c r="D76" s="510"/>
    </row>
    <row r="77" spans="1:4">
      <c r="A77" s="157" t="s">
        <v>82</v>
      </c>
      <c r="B77" s="284" t="s">
        <v>84</v>
      </c>
      <c r="C77" s="521"/>
      <c r="D77" s="510"/>
    </row>
    <row r="78" spans="1:4">
      <c r="A78" s="157" t="s">
        <v>81</v>
      </c>
      <c r="B78" s="284" t="s">
        <v>84</v>
      </c>
      <c r="C78" s="522"/>
      <c r="D78" s="511"/>
    </row>
    <row r="79" spans="1:4" ht="60">
      <c r="A79" s="157" t="s">
        <v>170</v>
      </c>
      <c r="B79" s="167" t="s">
        <v>268</v>
      </c>
      <c r="C79" s="288">
        <v>4.3499999999999996</v>
      </c>
      <c r="D79" s="283">
        <v>69752.179999999993</v>
      </c>
    </row>
    <row r="80" spans="1:4">
      <c r="A80" s="157" t="s">
        <v>36</v>
      </c>
      <c r="B80" s="164"/>
      <c r="C80" s="121">
        <f>SUM(C79,C75,C74,C67,C53,C49,C42,C35,C31,C24,C17:C21,C15,C14)</f>
        <v>21.62</v>
      </c>
      <c r="D80" s="121">
        <f>SUM(D79,D75,D74,D67,D53,D49,D42,D35,D31,D24,D17:D21,D15,D14)</f>
        <v>346673.484</v>
      </c>
    </row>
  </sheetData>
  <mergeCells count="16">
    <mergeCell ref="C67:C72"/>
    <mergeCell ref="D67:D72"/>
    <mergeCell ref="C75:C78"/>
    <mergeCell ref="D75:D78"/>
    <mergeCell ref="C42:C47"/>
    <mergeCell ref="D42:D47"/>
    <mergeCell ref="C49:C51"/>
    <mergeCell ref="D49:D51"/>
    <mergeCell ref="C53:C65"/>
    <mergeCell ref="D53:D65"/>
    <mergeCell ref="C24:C29"/>
    <mergeCell ref="D24:D29"/>
    <mergeCell ref="C31:C32"/>
    <mergeCell ref="D31:D32"/>
    <mergeCell ref="C35:C40"/>
    <mergeCell ref="D35:D40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2:F82"/>
  <sheetViews>
    <sheetView workbookViewId="0">
      <selection sqref="A1:D82"/>
    </sheetView>
  </sheetViews>
  <sheetFormatPr defaultRowHeight="15"/>
  <cols>
    <col min="1" max="1" width="48.140625" customWidth="1"/>
    <col min="2" max="2" width="10.28515625" customWidth="1"/>
    <col min="5" max="5" width="10.7109375" customWidth="1"/>
  </cols>
  <sheetData>
    <row r="2" spans="1:6">
      <c r="A2" s="296" t="s">
        <v>123</v>
      </c>
      <c r="B2" s="296"/>
      <c r="C2" s="296"/>
      <c r="D2" s="296"/>
    </row>
    <row r="3" spans="1:6">
      <c r="A3" s="281" t="s">
        <v>318</v>
      </c>
      <c r="B3" s="281"/>
      <c r="C3" s="281"/>
      <c r="D3" s="281"/>
    </row>
    <row r="4" spans="1:6">
      <c r="A4" s="281" t="s">
        <v>282</v>
      </c>
      <c r="B4" s="281"/>
      <c r="C4" s="281"/>
      <c r="D4" s="281"/>
    </row>
    <row r="5" spans="1:6">
      <c r="A5" s="176"/>
      <c r="B5" s="176"/>
      <c r="C5" s="200" t="s">
        <v>37</v>
      </c>
      <c r="D5" s="176">
        <v>1992</v>
      </c>
      <c r="F5">
        <v>8</v>
      </c>
    </row>
    <row r="6" spans="1:6">
      <c r="A6" s="176"/>
      <c r="B6" s="176"/>
      <c r="C6" s="200" t="s">
        <v>38</v>
      </c>
      <c r="D6" s="176">
        <v>5</v>
      </c>
    </row>
    <row r="7" spans="1:6">
      <c r="A7" s="176"/>
      <c r="B7" s="176"/>
      <c r="C7" s="200" t="s">
        <v>39</v>
      </c>
      <c r="D7" s="176">
        <v>6</v>
      </c>
    </row>
    <row r="8" spans="1:6">
      <c r="A8" s="176"/>
      <c r="B8" s="176"/>
      <c r="C8" s="200" t="s">
        <v>40</v>
      </c>
      <c r="D8" s="176">
        <v>80</v>
      </c>
    </row>
    <row r="9" spans="1:6">
      <c r="A9" s="176"/>
      <c r="B9" s="176"/>
      <c r="C9" s="200" t="s">
        <v>324</v>
      </c>
      <c r="D9" s="176">
        <v>4206.2</v>
      </c>
    </row>
    <row r="10" spans="1:6">
      <c r="A10" s="176"/>
      <c r="B10" s="176"/>
      <c r="C10" s="200" t="s">
        <v>325</v>
      </c>
      <c r="D10" s="176">
        <v>540</v>
      </c>
    </row>
    <row r="11" spans="1:6">
      <c r="A11" s="176"/>
      <c r="B11" s="176"/>
      <c r="C11" s="200" t="s">
        <v>326</v>
      </c>
      <c r="D11" s="176">
        <v>991.4</v>
      </c>
    </row>
    <row r="12" spans="1:6" ht="48.75">
      <c r="A12" s="158" t="s">
        <v>1</v>
      </c>
      <c r="B12" s="158" t="s">
        <v>2</v>
      </c>
      <c r="C12" s="158" t="s">
        <v>3</v>
      </c>
      <c r="D12" s="158" t="s">
        <v>4</v>
      </c>
    </row>
    <row r="13" spans="1:6">
      <c r="A13" s="307" t="s">
        <v>5</v>
      </c>
      <c r="B13" s="308"/>
      <c r="C13" s="308"/>
      <c r="D13" s="309"/>
    </row>
    <row r="14" spans="1:6" ht="169.5" customHeight="1">
      <c r="A14" s="157" t="s">
        <v>6</v>
      </c>
      <c r="B14" s="298" t="s">
        <v>7</v>
      </c>
      <c r="C14" s="298">
        <v>0.14000000000000001</v>
      </c>
      <c r="D14" s="306">
        <f>C14*D9*8</f>
        <v>4710.9440000000004</v>
      </c>
    </row>
    <row r="15" spans="1:6" ht="145.5" customHeight="1">
      <c r="A15" s="157" t="s">
        <v>52</v>
      </c>
      <c r="B15" s="167" t="s">
        <v>268</v>
      </c>
      <c r="C15" s="201">
        <v>0.64</v>
      </c>
      <c r="D15" s="306">
        <f>C15*8*D9</f>
        <v>21535.743999999999</v>
      </c>
    </row>
    <row r="16" spans="1:6">
      <c r="A16" s="157" t="s">
        <v>9</v>
      </c>
      <c r="B16" s="158"/>
      <c r="C16" s="99"/>
      <c r="D16" s="202"/>
    </row>
    <row r="17" spans="1:4">
      <c r="A17" s="157" t="s">
        <v>319</v>
      </c>
      <c r="B17" s="158" t="s">
        <v>136</v>
      </c>
      <c r="C17" s="99">
        <v>3.39</v>
      </c>
      <c r="D17" s="202">
        <f>C17*8*D9</f>
        <v>114072.144</v>
      </c>
    </row>
    <row r="18" spans="1:4" ht="15" customHeight="1">
      <c r="A18" s="157" t="s">
        <v>320</v>
      </c>
      <c r="B18" s="158" t="s">
        <v>136</v>
      </c>
      <c r="C18" s="99">
        <v>1.05</v>
      </c>
      <c r="D18" s="202">
        <f>C18*8*D9</f>
        <v>35332.080000000002</v>
      </c>
    </row>
    <row r="19" spans="1:4" ht="15" customHeight="1">
      <c r="A19" s="157" t="s">
        <v>147</v>
      </c>
      <c r="B19" s="158" t="s">
        <v>60</v>
      </c>
      <c r="C19" s="99">
        <v>0.02</v>
      </c>
      <c r="D19" s="202">
        <f>C19*8*D9</f>
        <v>672.99199999999996</v>
      </c>
    </row>
    <row r="20" spans="1:4" ht="15" customHeight="1">
      <c r="A20" s="157" t="s">
        <v>321</v>
      </c>
      <c r="B20" s="158" t="s">
        <v>60</v>
      </c>
      <c r="C20" s="99">
        <v>0.08</v>
      </c>
      <c r="D20" s="202">
        <f>C20*8*D9</f>
        <v>2691.9679999999998</v>
      </c>
    </row>
    <row r="21" spans="1:4">
      <c r="A21" s="157" t="s">
        <v>229</v>
      </c>
      <c r="B21" s="158" t="s">
        <v>136</v>
      </c>
      <c r="C21" s="99">
        <v>0.04</v>
      </c>
      <c r="D21" s="202">
        <f>C21*8*D9</f>
        <v>1345.9839999999999</v>
      </c>
    </row>
    <row r="22" spans="1:4">
      <c r="A22" s="157" t="s">
        <v>322</v>
      </c>
      <c r="B22" s="158" t="s">
        <v>154</v>
      </c>
      <c r="C22" s="99">
        <v>0.18</v>
      </c>
      <c r="D22" s="202">
        <f>C22*8*D9</f>
        <v>6056.9279999999999</v>
      </c>
    </row>
    <row r="23" spans="1:4">
      <c r="A23" s="157" t="s">
        <v>323</v>
      </c>
      <c r="B23" s="158" t="s">
        <v>60</v>
      </c>
      <c r="C23" s="99">
        <v>0.42</v>
      </c>
      <c r="D23" s="202">
        <f>C23*8*D9</f>
        <v>14132.831999999999</v>
      </c>
    </row>
    <row r="24" spans="1:4">
      <c r="A24" s="299" t="s">
        <v>10</v>
      </c>
      <c r="B24" s="300"/>
      <c r="C24" s="300"/>
      <c r="D24" s="301"/>
    </row>
    <row r="25" spans="1:4">
      <c r="A25" s="157" t="s">
        <v>48</v>
      </c>
      <c r="B25" s="157"/>
      <c r="C25" s="157"/>
      <c r="D25" s="157"/>
    </row>
    <row r="26" spans="1:4" ht="24.75">
      <c r="A26" s="159" t="s">
        <v>11</v>
      </c>
      <c r="B26" s="158" t="s">
        <v>46</v>
      </c>
      <c r="C26" s="464">
        <v>2.16</v>
      </c>
      <c r="D26" s="547">
        <f>C26*8*D9</f>
        <v>72683.135999999999</v>
      </c>
    </row>
    <row r="27" spans="1:4" ht="24.75">
      <c r="A27" s="159" t="s">
        <v>12</v>
      </c>
      <c r="B27" s="158" t="s">
        <v>46</v>
      </c>
      <c r="C27" s="521"/>
      <c r="D27" s="548"/>
    </row>
    <row r="28" spans="1:4" ht="24.75">
      <c r="A28" s="159" t="s">
        <v>13</v>
      </c>
      <c r="B28" s="158" t="s">
        <v>46</v>
      </c>
      <c r="C28" s="521"/>
      <c r="D28" s="548"/>
    </row>
    <row r="29" spans="1:4" ht="24.75">
      <c r="A29" s="157" t="s">
        <v>51</v>
      </c>
      <c r="B29" s="158" t="s">
        <v>47</v>
      </c>
      <c r="C29" s="521"/>
      <c r="D29" s="548"/>
    </row>
    <row r="30" spans="1:4">
      <c r="A30" s="157" t="s">
        <v>49</v>
      </c>
      <c r="B30" s="158"/>
      <c r="C30" s="521"/>
      <c r="D30" s="548"/>
    </row>
    <row r="31" spans="1:4" ht="24.75">
      <c r="A31" s="157" t="s">
        <v>50</v>
      </c>
      <c r="B31" s="158" t="s">
        <v>54</v>
      </c>
      <c r="C31" s="522"/>
      <c r="D31" s="549"/>
    </row>
    <row r="32" spans="1:4" ht="24">
      <c r="A32" s="299" t="s">
        <v>55</v>
      </c>
      <c r="B32" s="300"/>
      <c r="C32" s="300"/>
      <c r="D32" s="301"/>
    </row>
    <row r="33" spans="1:4" ht="24">
      <c r="A33" s="159" t="s">
        <v>14</v>
      </c>
      <c r="B33" s="302" t="s">
        <v>56</v>
      </c>
      <c r="C33" s="464">
        <v>0.2</v>
      </c>
      <c r="D33" s="464">
        <f>C33*8*D9</f>
        <v>6729.92</v>
      </c>
    </row>
    <row r="34" spans="1:4" ht="24">
      <c r="A34" s="157" t="s">
        <v>15</v>
      </c>
      <c r="B34" s="302" t="s">
        <v>57</v>
      </c>
      <c r="C34" s="522"/>
      <c r="D34" s="522"/>
    </row>
    <row r="35" spans="1:4">
      <c r="A35" s="299" t="s">
        <v>16</v>
      </c>
      <c r="B35" s="300"/>
      <c r="C35" s="300"/>
      <c r="D35" s="301"/>
    </row>
    <row r="36" spans="1:4">
      <c r="A36" s="299" t="s">
        <v>17</v>
      </c>
      <c r="B36" s="300"/>
      <c r="C36" s="300"/>
      <c r="D36" s="301"/>
    </row>
    <row r="37" spans="1:4" ht="36.75">
      <c r="A37" s="162" t="s">
        <v>58</v>
      </c>
      <c r="B37" s="167" t="s">
        <v>268</v>
      </c>
      <c r="C37" s="464">
        <v>0.61</v>
      </c>
      <c r="D37" s="464">
        <f>C37*8*D9</f>
        <v>20526.255999999998</v>
      </c>
    </row>
    <row r="38" spans="1:4" ht="24.75">
      <c r="A38" s="163" t="s">
        <v>59</v>
      </c>
      <c r="B38" s="164" t="s">
        <v>60</v>
      </c>
      <c r="C38" s="521"/>
      <c r="D38" s="521"/>
    </row>
    <row r="39" spans="1:4" ht="24.75">
      <c r="A39" s="163" t="s">
        <v>61</v>
      </c>
      <c r="B39" s="164" t="s">
        <v>60</v>
      </c>
      <c r="C39" s="521"/>
      <c r="D39" s="521"/>
    </row>
    <row r="40" spans="1:4" ht="36.75">
      <c r="A40" s="165" t="s">
        <v>62</v>
      </c>
      <c r="B40" s="167" t="s">
        <v>268</v>
      </c>
      <c r="C40" s="521"/>
      <c r="D40" s="521"/>
    </row>
    <row r="41" spans="1:4">
      <c r="A41" s="163" t="s">
        <v>63</v>
      </c>
      <c r="B41" s="164" t="s">
        <v>60</v>
      </c>
      <c r="C41" s="521"/>
      <c r="D41" s="521"/>
    </row>
    <row r="42" spans="1:4" ht="36.75">
      <c r="A42" s="166" t="s">
        <v>20</v>
      </c>
      <c r="B42" s="167" t="s">
        <v>268</v>
      </c>
      <c r="C42" s="522"/>
      <c r="D42" s="522"/>
    </row>
    <row r="43" spans="1:4">
      <c r="A43" s="299" t="s">
        <v>43</v>
      </c>
      <c r="B43" s="300"/>
      <c r="C43" s="300"/>
      <c r="D43" s="301"/>
    </row>
    <row r="44" spans="1:4" ht="36.75">
      <c r="A44" s="163" t="s">
        <v>58</v>
      </c>
      <c r="B44" s="167" t="s">
        <v>268</v>
      </c>
      <c r="C44" s="518">
        <v>0.84</v>
      </c>
      <c r="D44" s="464">
        <f>C44*8*D9</f>
        <v>28265.663999999997</v>
      </c>
    </row>
    <row r="45" spans="1:4" ht="24.75">
      <c r="A45" s="163" t="s">
        <v>59</v>
      </c>
      <c r="B45" s="167" t="s">
        <v>60</v>
      </c>
      <c r="C45" s="519"/>
      <c r="D45" s="521"/>
    </row>
    <row r="46" spans="1:4" ht="24.75">
      <c r="A46" s="163" t="s">
        <v>87</v>
      </c>
      <c r="B46" s="167" t="s">
        <v>60</v>
      </c>
      <c r="C46" s="519"/>
      <c r="D46" s="521"/>
    </row>
    <row r="47" spans="1:4" ht="36.75">
      <c r="A47" s="163" t="s">
        <v>85</v>
      </c>
      <c r="B47" s="167" t="s">
        <v>268</v>
      </c>
      <c r="C47" s="519"/>
      <c r="D47" s="521"/>
    </row>
    <row r="48" spans="1:4" ht="36.75">
      <c r="A48" s="168" t="s">
        <v>86</v>
      </c>
      <c r="B48" s="167" t="s">
        <v>268</v>
      </c>
      <c r="C48" s="519"/>
      <c r="D48" s="521"/>
    </row>
    <row r="49" spans="1:4">
      <c r="A49" s="163" t="s">
        <v>63</v>
      </c>
      <c r="B49" s="167" t="s">
        <v>60</v>
      </c>
      <c r="C49" s="520"/>
      <c r="D49" s="522"/>
    </row>
    <row r="50" spans="1:4">
      <c r="A50" s="299" t="s">
        <v>21</v>
      </c>
      <c r="B50" s="300"/>
      <c r="C50" s="300"/>
      <c r="D50" s="301"/>
    </row>
    <row r="51" spans="1:4" ht="36.75">
      <c r="A51" s="165" t="s">
        <v>22</v>
      </c>
      <c r="B51" s="167" t="s">
        <v>268</v>
      </c>
      <c r="C51" s="464">
        <v>0.42</v>
      </c>
      <c r="D51" s="518">
        <f>C51*D9*8</f>
        <v>14132.831999999999</v>
      </c>
    </row>
    <row r="52" spans="1:4" ht="36.75">
      <c r="A52" s="165" t="s">
        <v>23</v>
      </c>
      <c r="B52" s="167" t="s">
        <v>268</v>
      </c>
      <c r="C52" s="521"/>
      <c r="D52" s="519"/>
    </row>
    <row r="53" spans="1:4" ht="36.75">
      <c r="A53" s="168" t="s">
        <v>64</v>
      </c>
      <c r="B53" s="167" t="s">
        <v>268</v>
      </c>
      <c r="C53" s="522"/>
      <c r="D53" s="520"/>
    </row>
    <row r="54" spans="1:4">
      <c r="A54" s="299" t="s">
        <v>24</v>
      </c>
      <c r="B54" s="300"/>
      <c r="C54" s="300"/>
      <c r="D54" s="301"/>
    </row>
    <row r="55" spans="1:4" ht="24.75">
      <c r="A55" s="165" t="s">
        <v>65</v>
      </c>
      <c r="B55" s="167" t="s">
        <v>57</v>
      </c>
      <c r="C55" s="464">
        <v>1.24</v>
      </c>
      <c r="D55" s="509">
        <v>41589.870000000003</v>
      </c>
    </row>
    <row r="56" spans="1:4">
      <c r="A56" s="165" t="s">
        <v>66</v>
      </c>
      <c r="B56" s="167" t="s">
        <v>67</v>
      </c>
      <c r="C56" s="521"/>
      <c r="D56" s="510"/>
    </row>
    <row r="57" spans="1:4" ht="24">
      <c r="A57" s="165" t="s">
        <v>68</v>
      </c>
      <c r="B57" s="167" t="s">
        <v>67</v>
      </c>
      <c r="C57" s="521"/>
      <c r="D57" s="510"/>
    </row>
    <row r="58" spans="1:4" ht="36.75">
      <c r="A58" s="165" t="s">
        <v>25</v>
      </c>
      <c r="B58" s="167" t="s">
        <v>269</v>
      </c>
      <c r="C58" s="521"/>
      <c r="D58" s="510"/>
    </row>
    <row r="59" spans="1:4" ht="48.75">
      <c r="A59" s="163" t="s">
        <v>26</v>
      </c>
      <c r="B59" s="167" t="s">
        <v>69</v>
      </c>
      <c r="C59" s="521"/>
      <c r="D59" s="510"/>
    </row>
    <row r="60" spans="1:4">
      <c r="A60" s="157" t="s">
        <v>70</v>
      </c>
      <c r="B60" s="157"/>
      <c r="C60" s="521"/>
      <c r="D60" s="510"/>
    </row>
    <row r="61" spans="1:4" ht="36.75">
      <c r="A61" s="163" t="s">
        <v>71</v>
      </c>
      <c r="B61" s="167" t="s">
        <v>268</v>
      </c>
      <c r="C61" s="521"/>
      <c r="D61" s="510"/>
    </row>
    <row r="62" spans="1:4">
      <c r="A62" s="163" t="s">
        <v>72</v>
      </c>
      <c r="B62" s="167" t="s">
        <v>19</v>
      </c>
      <c r="C62" s="521"/>
      <c r="D62" s="510"/>
    </row>
    <row r="63" spans="1:4">
      <c r="A63" s="163" t="s">
        <v>73</v>
      </c>
      <c r="B63" s="164" t="s">
        <v>19</v>
      </c>
      <c r="C63" s="521"/>
      <c r="D63" s="510"/>
    </row>
    <row r="64" spans="1:4">
      <c r="A64" s="163" t="s">
        <v>74</v>
      </c>
      <c r="B64" s="164" t="s">
        <v>19</v>
      </c>
      <c r="C64" s="521"/>
      <c r="D64" s="510"/>
    </row>
    <row r="65" spans="1:4">
      <c r="A65" s="163" t="s">
        <v>75</v>
      </c>
      <c r="B65" s="164" t="s">
        <v>19</v>
      </c>
      <c r="C65" s="521"/>
      <c r="D65" s="510"/>
    </row>
    <row r="66" spans="1:4">
      <c r="A66" s="163" t="s">
        <v>27</v>
      </c>
      <c r="B66" s="164" t="s">
        <v>19</v>
      </c>
      <c r="C66" s="521"/>
      <c r="D66" s="510"/>
    </row>
    <row r="67" spans="1:4" ht="36.75">
      <c r="A67" s="168" t="s">
        <v>28</v>
      </c>
      <c r="B67" s="167" t="s">
        <v>268</v>
      </c>
      <c r="C67" s="522"/>
      <c r="D67" s="511"/>
    </row>
    <row r="68" spans="1:4">
      <c r="A68" s="299" t="s">
        <v>29</v>
      </c>
      <c r="B68" s="300"/>
      <c r="C68" s="300"/>
      <c r="D68" s="301"/>
    </row>
    <row r="69" spans="1:4" ht="24.75">
      <c r="A69" s="163" t="s">
        <v>30</v>
      </c>
      <c r="B69" s="167" t="s">
        <v>76</v>
      </c>
      <c r="C69" s="518">
        <v>1.29</v>
      </c>
      <c r="D69" s="464">
        <f>C69*8*D9</f>
        <v>43407.983999999997</v>
      </c>
    </row>
    <row r="70" spans="1:4" ht="24.75">
      <c r="A70" s="163" t="s">
        <v>77</v>
      </c>
      <c r="B70" s="167" t="s">
        <v>76</v>
      </c>
      <c r="C70" s="519"/>
      <c r="D70" s="521"/>
    </row>
    <row r="71" spans="1:4" ht="36.75">
      <c r="A71" s="163" t="s">
        <v>31</v>
      </c>
      <c r="B71" s="167" t="s">
        <v>67</v>
      </c>
      <c r="C71" s="519"/>
      <c r="D71" s="521"/>
    </row>
    <row r="72" spans="1:4" ht="24.75">
      <c r="A72" s="163" t="s">
        <v>78</v>
      </c>
      <c r="B72" s="167" t="s">
        <v>76</v>
      </c>
      <c r="C72" s="519"/>
      <c r="D72" s="521"/>
    </row>
    <row r="73" spans="1:4" ht="34.5">
      <c r="A73" s="168" t="s">
        <v>32</v>
      </c>
      <c r="B73" s="280" t="s">
        <v>268</v>
      </c>
      <c r="C73" s="519"/>
      <c r="D73" s="521"/>
    </row>
    <row r="74" spans="1:4">
      <c r="A74" s="168" t="s">
        <v>33</v>
      </c>
      <c r="B74" s="164" t="s">
        <v>67</v>
      </c>
      <c r="C74" s="520"/>
      <c r="D74" s="522"/>
    </row>
    <row r="75" spans="1:4">
      <c r="A75" s="299" t="s">
        <v>34</v>
      </c>
      <c r="B75" s="300"/>
      <c r="C75" s="300"/>
      <c r="D75" s="301"/>
    </row>
    <row r="76" spans="1:4" ht="60">
      <c r="A76" s="170" t="s">
        <v>80</v>
      </c>
      <c r="B76" s="304" t="s">
        <v>79</v>
      </c>
      <c r="C76" s="304">
        <v>2.41</v>
      </c>
      <c r="D76" s="303">
        <f>C76*8*D9</f>
        <v>81095.536000000007</v>
      </c>
    </row>
    <row r="77" spans="1:4">
      <c r="A77" s="302" t="s">
        <v>35</v>
      </c>
      <c r="B77" s="299"/>
      <c r="C77" s="464">
        <v>2.14</v>
      </c>
      <c r="D77" s="509">
        <v>71991.16</v>
      </c>
    </row>
    <row r="78" spans="1:4">
      <c r="A78" s="157" t="s">
        <v>83</v>
      </c>
      <c r="B78" s="299" t="s">
        <v>84</v>
      </c>
      <c r="C78" s="521"/>
      <c r="D78" s="510"/>
    </row>
    <row r="79" spans="1:4">
      <c r="A79" s="157" t="s">
        <v>82</v>
      </c>
      <c r="B79" s="299" t="s">
        <v>84</v>
      </c>
      <c r="C79" s="521"/>
      <c r="D79" s="510"/>
    </row>
    <row r="80" spans="1:4">
      <c r="A80" s="157" t="s">
        <v>81</v>
      </c>
      <c r="B80" s="299" t="s">
        <v>84</v>
      </c>
      <c r="C80" s="522"/>
      <c r="D80" s="511"/>
    </row>
    <row r="81" spans="1:4" ht="60">
      <c r="A81" s="157" t="s">
        <v>170</v>
      </c>
      <c r="B81" s="167" t="s">
        <v>268</v>
      </c>
      <c r="C81" s="305">
        <v>4.3499999999999996</v>
      </c>
      <c r="D81" s="297">
        <v>146338.35999999999</v>
      </c>
    </row>
    <row r="82" spans="1:4">
      <c r="A82" s="157" t="s">
        <v>36</v>
      </c>
      <c r="B82" s="164"/>
      <c r="C82" s="121">
        <f>SUM(C81,C77,C76,C69,C55,C51,C44,C37,C33,C26,C17:C23,C15,C14)</f>
        <v>21.62</v>
      </c>
      <c r="D82" s="121">
        <f>SUM(D81,D77,D76,D69,D55,D51,D44,D37,D33,D26,D17:D23,D15,D14)</f>
        <v>727312.3339999998</v>
      </c>
    </row>
  </sheetData>
  <mergeCells count="16">
    <mergeCell ref="C26:C31"/>
    <mergeCell ref="D26:D31"/>
    <mergeCell ref="C33:C34"/>
    <mergeCell ref="D33:D34"/>
    <mergeCell ref="C37:C42"/>
    <mergeCell ref="D37:D42"/>
    <mergeCell ref="C69:C74"/>
    <mergeCell ref="D69:D74"/>
    <mergeCell ref="C77:C80"/>
    <mergeCell ref="D77:D80"/>
    <mergeCell ref="C44:C49"/>
    <mergeCell ref="D44:D49"/>
    <mergeCell ref="C51:C53"/>
    <mergeCell ref="D51:D53"/>
    <mergeCell ref="C55:C67"/>
    <mergeCell ref="D55:D6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D82"/>
  <sheetViews>
    <sheetView workbookViewId="0">
      <selection activeCell="G13" sqref="G13"/>
    </sheetView>
  </sheetViews>
  <sheetFormatPr defaultRowHeight="15"/>
  <cols>
    <col min="1" max="1" width="52.5703125" customWidth="1"/>
  </cols>
  <sheetData>
    <row r="1" spans="1:4">
      <c r="A1" s="317" t="s">
        <v>123</v>
      </c>
      <c r="B1" s="317"/>
      <c r="C1" s="317"/>
      <c r="D1" s="317"/>
    </row>
    <row r="2" spans="1:4">
      <c r="A2" s="281" t="s">
        <v>329</v>
      </c>
      <c r="B2" s="281"/>
      <c r="C2" s="281"/>
      <c r="D2" s="281"/>
    </row>
    <row r="3" spans="1:4">
      <c r="A3" s="281" t="s">
        <v>282</v>
      </c>
      <c r="B3" s="281"/>
      <c r="C3" s="281"/>
      <c r="D3" s="281"/>
    </row>
    <row r="4" spans="1:4">
      <c r="A4" s="176"/>
      <c r="B4" s="176"/>
      <c r="C4" s="200" t="s">
        <v>37</v>
      </c>
      <c r="D4" s="176">
        <v>1988</v>
      </c>
    </row>
    <row r="5" spans="1:4">
      <c r="A5" s="176"/>
      <c r="B5" s="176"/>
      <c r="C5" s="200" t="s">
        <v>38</v>
      </c>
      <c r="D5" s="176">
        <v>5</v>
      </c>
    </row>
    <row r="6" spans="1:4">
      <c r="A6" s="176"/>
      <c r="B6" s="176"/>
      <c r="C6" s="200" t="s">
        <v>39</v>
      </c>
      <c r="D6" s="176">
        <v>6</v>
      </c>
    </row>
    <row r="7" spans="1:4">
      <c r="A7" s="176"/>
      <c r="B7" s="176"/>
      <c r="C7" s="200" t="s">
        <v>40</v>
      </c>
      <c r="D7" s="176">
        <v>79</v>
      </c>
    </row>
    <row r="8" spans="1:4">
      <c r="A8" s="176"/>
      <c r="B8" s="176"/>
      <c r="C8" s="200" t="s">
        <v>324</v>
      </c>
      <c r="D8" s="176">
        <v>4614.1000000000004</v>
      </c>
    </row>
    <row r="9" spans="1:4">
      <c r="A9" s="176"/>
      <c r="B9" s="176"/>
      <c r="C9" s="200" t="s">
        <v>325</v>
      </c>
      <c r="D9" s="176">
        <v>494.1</v>
      </c>
    </row>
    <row r="10" spans="1:4">
      <c r="A10" s="176"/>
      <c r="B10" s="176"/>
      <c r="C10" s="200" t="s">
        <v>326</v>
      </c>
      <c r="D10" s="176">
        <v>985.1</v>
      </c>
    </row>
    <row r="11" spans="1:4" ht="48.75">
      <c r="A11" s="158" t="s">
        <v>1</v>
      </c>
      <c r="B11" s="158" t="s">
        <v>2</v>
      </c>
      <c r="C11" s="158" t="s">
        <v>3</v>
      </c>
      <c r="D11" s="158" t="s">
        <v>4</v>
      </c>
    </row>
    <row r="12" spans="1:4">
      <c r="A12" s="329" t="s">
        <v>5</v>
      </c>
      <c r="B12" s="330"/>
      <c r="C12" s="330"/>
      <c r="D12" s="331"/>
    </row>
    <row r="13" spans="1:4" ht="156">
      <c r="A13" s="157" t="s">
        <v>6</v>
      </c>
      <c r="B13" s="326" t="s">
        <v>7</v>
      </c>
      <c r="C13" s="326">
        <v>0.14000000000000001</v>
      </c>
      <c r="D13" s="327">
        <f>C13*D8*8</f>
        <v>5167.7920000000013</v>
      </c>
    </row>
    <row r="14" spans="1:4" ht="144">
      <c r="A14" s="157" t="s">
        <v>52</v>
      </c>
      <c r="B14" s="167" t="s">
        <v>268</v>
      </c>
      <c r="C14" s="201">
        <v>0.52</v>
      </c>
      <c r="D14" s="327">
        <f>C14*8*D8</f>
        <v>19194.656000000003</v>
      </c>
    </row>
    <row r="15" spans="1:4">
      <c r="A15" s="157" t="s">
        <v>9</v>
      </c>
      <c r="B15" s="158"/>
      <c r="C15" s="99"/>
      <c r="D15" s="202"/>
    </row>
    <row r="16" spans="1:4">
      <c r="A16" s="157" t="s">
        <v>162</v>
      </c>
      <c r="B16" s="158" t="s">
        <v>19</v>
      </c>
      <c r="C16" s="99">
        <v>0.03</v>
      </c>
      <c r="D16" s="202">
        <f>C16*8*D8</f>
        <v>1107.384</v>
      </c>
    </row>
    <row r="17" spans="1:4">
      <c r="A17" s="157" t="s">
        <v>330</v>
      </c>
      <c r="B17" s="158" t="s">
        <v>335</v>
      </c>
      <c r="C17" s="99">
        <v>2.5099999999999998</v>
      </c>
      <c r="D17" s="202">
        <f>C17*8*D8</f>
        <v>92651.127999999997</v>
      </c>
    </row>
    <row r="18" spans="1:4">
      <c r="A18" s="157" t="s">
        <v>331</v>
      </c>
      <c r="B18" s="158" t="s">
        <v>142</v>
      </c>
      <c r="C18" s="99">
        <v>0.4</v>
      </c>
      <c r="D18" s="202">
        <f>C18*8*D8</f>
        <v>14765.120000000003</v>
      </c>
    </row>
    <row r="19" spans="1:4">
      <c r="A19" s="157" t="s">
        <v>334</v>
      </c>
      <c r="B19" s="158" t="s">
        <v>154</v>
      </c>
      <c r="C19" s="99">
        <v>0.16</v>
      </c>
      <c r="D19" s="202">
        <f>C19*D8*8</f>
        <v>5906.0480000000007</v>
      </c>
    </row>
    <row r="20" spans="1:4">
      <c r="A20" s="157" t="s">
        <v>229</v>
      </c>
      <c r="B20" s="158" t="s">
        <v>19</v>
      </c>
      <c r="C20" s="99">
        <v>0.06</v>
      </c>
      <c r="D20" s="202">
        <f>C20*8*D8</f>
        <v>2214.768</v>
      </c>
    </row>
    <row r="21" spans="1:4">
      <c r="A21" s="157" t="s">
        <v>178</v>
      </c>
      <c r="B21" s="158" t="s">
        <v>19</v>
      </c>
      <c r="C21" s="99">
        <v>0.31</v>
      </c>
      <c r="D21" s="202">
        <f>C21*8*D8</f>
        <v>11442.968000000001</v>
      </c>
    </row>
    <row r="22" spans="1:4">
      <c r="A22" s="157" t="s">
        <v>332</v>
      </c>
      <c r="B22" s="158" t="s">
        <v>142</v>
      </c>
      <c r="C22" s="99">
        <v>0.1</v>
      </c>
      <c r="D22" s="202">
        <f>C22*8*D8</f>
        <v>3691.2800000000007</v>
      </c>
    </row>
    <row r="23" spans="1:4" ht="36.75">
      <c r="A23" s="157" t="s">
        <v>333</v>
      </c>
      <c r="B23" s="158" t="s">
        <v>336</v>
      </c>
      <c r="C23" s="99">
        <v>0.33</v>
      </c>
      <c r="D23" s="202">
        <f>C23*8*D8</f>
        <v>12181.224000000002</v>
      </c>
    </row>
    <row r="24" spans="1:4">
      <c r="A24" s="320" t="s">
        <v>10</v>
      </c>
      <c r="B24" s="321"/>
      <c r="C24" s="321"/>
      <c r="D24" s="322"/>
    </row>
    <row r="25" spans="1:4">
      <c r="A25" s="157" t="s">
        <v>48</v>
      </c>
      <c r="B25" s="157"/>
      <c r="C25" s="157"/>
      <c r="D25" s="157"/>
    </row>
    <row r="26" spans="1:4" ht="24.75">
      <c r="A26" s="159" t="s">
        <v>11</v>
      </c>
      <c r="B26" s="158" t="s">
        <v>46</v>
      </c>
      <c r="C26" s="547">
        <v>2.16</v>
      </c>
      <c r="D26" s="547">
        <f>C26*8*D8</f>
        <v>79731.648000000016</v>
      </c>
    </row>
    <row r="27" spans="1:4" ht="24.75">
      <c r="A27" s="159" t="s">
        <v>12</v>
      </c>
      <c r="B27" s="158" t="s">
        <v>46</v>
      </c>
      <c r="C27" s="548"/>
      <c r="D27" s="548"/>
    </row>
    <row r="28" spans="1:4" ht="24.75">
      <c r="A28" s="159" t="s">
        <v>13</v>
      </c>
      <c r="B28" s="158" t="s">
        <v>46</v>
      </c>
      <c r="C28" s="548"/>
      <c r="D28" s="548"/>
    </row>
    <row r="29" spans="1:4" ht="24.75">
      <c r="A29" s="157" t="s">
        <v>51</v>
      </c>
      <c r="B29" s="158" t="s">
        <v>47</v>
      </c>
      <c r="C29" s="548"/>
      <c r="D29" s="548"/>
    </row>
    <row r="30" spans="1:4">
      <c r="A30" s="157" t="s">
        <v>49</v>
      </c>
      <c r="B30" s="158"/>
      <c r="C30" s="548"/>
      <c r="D30" s="548"/>
    </row>
    <row r="31" spans="1:4" ht="36.75">
      <c r="A31" s="157" t="s">
        <v>50</v>
      </c>
      <c r="B31" s="158" t="s">
        <v>54</v>
      </c>
      <c r="C31" s="549"/>
      <c r="D31" s="549"/>
    </row>
    <row r="32" spans="1:4" ht="24">
      <c r="A32" s="320" t="s">
        <v>55</v>
      </c>
      <c r="B32" s="321"/>
      <c r="C32" s="321"/>
      <c r="D32" s="322"/>
    </row>
    <row r="33" spans="1:4" ht="24">
      <c r="A33" s="159" t="s">
        <v>14</v>
      </c>
      <c r="B33" s="325" t="s">
        <v>56</v>
      </c>
      <c r="C33" s="464">
        <v>0.2</v>
      </c>
      <c r="D33" s="464">
        <f>C33*8*D8</f>
        <v>7382.5600000000013</v>
      </c>
    </row>
    <row r="34" spans="1:4" ht="24">
      <c r="A34" s="157" t="s">
        <v>15</v>
      </c>
      <c r="B34" s="325" t="s">
        <v>57</v>
      </c>
      <c r="C34" s="522"/>
      <c r="D34" s="522"/>
    </row>
    <row r="35" spans="1:4">
      <c r="A35" s="320" t="s">
        <v>16</v>
      </c>
      <c r="B35" s="321"/>
      <c r="C35" s="321"/>
      <c r="D35" s="322"/>
    </row>
    <row r="36" spans="1:4">
      <c r="A36" s="320" t="s">
        <v>17</v>
      </c>
      <c r="B36" s="321"/>
      <c r="C36" s="321"/>
      <c r="D36" s="322"/>
    </row>
    <row r="37" spans="1:4" ht="36.75">
      <c r="A37" s="162" t="s">
        <v>58</v>
      </c>
      <c r="B37" s="167" t="s">
        <v>268</v>
      </c>
      <c r="C37" s="464">
        <v>0.61</v>
      </c>
      <c r="D37" s="464">
        <f>C37*8*D8</f>
        <v>22516.808000000001</v>
      </c>
    </row>
    <row r="38" spans="1:4">
      <c r="A38" s="163" t="s">
        <v>59</v>
      </c>
      <c r="B38" s="164" t="s">
        <v>60</v>
      </c>
      <c r="C38" s="521"/>
      <c r="D38" s="521"/>
    </row>
    <row r="39" spans="1:4" ht="24.75">
      <c r="A39" s="163" t="s">
        <v>61</v>
      </c>
      <c r="B39" s="164" t="s">
        <v>60</v>
      </c>
      <c r="C39" s="521"/>
      <c r="D39" s="521"/>
    </row>
    <row r="40" spans="1:4" ht="36.75">
      <c r="A40" s="165" t="s">
        <v>62</v>
      </c>
      <c r="B40" s="167" t="s">
        <v>268</v>
      </c>
      <c r="C40" s="521"/>
      <c r="D40" s="521"/>
    </row>
    <row r="41" spans="1:4">
      <c r="A41" s="163" t="s">
        <v>63</v>
      </c>
      <c r="B41" s="164" t="s">
        <v>60</v>
      </c>
      <c r="C41" s="521"/>
      <c r="D41" s="521"/>
    </row>
    <row r="42" spans="1:4" ht="36.75">
      <c r="A42" s="166" t="s">
        <v>20</v>
      </c>
      <c r="B42" s="167" t="s">
        <v>268</v>
      </c>
      <c r="C42" s="522"/>
      <c r="D42" s="522"/>
    </row>
    <row r="43" spans="1:4">
      <c r="A43" s="320" t="s">
        <v>43</v>
      </c>
      <c r="B43" s="321"/>
      <c r="C43" s="321"/>
      <c r="D43" s="322"/>
    </row>
    <row r="44" spans="1:4" ht="36.75">
      <c r="A44" s="163" t="s">
        <v>58</v>
      </c>
      <c r="B44" s="167" t="s">
        <v>268</v>
      </c>
      <c r="C44" s="518">
        <v>1</v>
      </c>
      <c r="D44" s="464">
        <f>C44*8*D8</f>
        <v>36912.800000000003</v>
      </c>
    </row>
    <row r="45" spans="1:4">
      <c r="A45" s="163" t="s">
        <v>59</v>
      </c>
      <c r="B45" s="167" t="s">
        <v>60</v>
      </c>
      <c r="C45" s="519"/>
      <c r="D45" s="521"/>
    </row>
    <row r="46" spans="1:4" ht="24.75">
      <c r="A46" s="163" t="s">
        <v>87</v>
      </c>
      <c r="B46" s="167" t="s">
        <v>60</v>
      </c>
      <c r="C46" s="519"/>
      <c r="D46" s="521"/>
    </row>
    <row r="47" spans="1:4" ht="36.75">
      <c r="A47" s="163" t="s">
        <v>85</v>
      </c>
      <c r="B47" s="167" t="s">
        <v>268</v>
      </c>
      <c r="C47" s="519"/>
      <c r="D47" s="521"/>
    </row>
    <row r="48" spans="1:4" ht="36.75">
      <c r="A48" s="168" t="s">
        <v>86</v>
      </c>
      <c r="B48" s="167" t="s">
        <v>268</v>
      </c>
      <c r="C48" s="519"/>
      <c r="D48" s="521"/>
    </row>
    <row r="49" spans="1:4">
      <c r="A49" s="163" t="s">
        <v>63</v>
      </c>
      <c r="B49" s="167" t="s">
        <v>60</v>
      </c>
      <c r="C49" s="520"/>
      <c r="D49" s="522"/>
    </row>
    <row r="50" spans="1:4">
      <c r="A50" s="320" t="s">
        <v>21</v>
      </c>
      <c r="B50" s="321"/>
      <c r="C50" s="321"/>
      <c r="D50" s="322"/>
    </row>
    <row r="51" spans="1:4" ht="36.75">
      <c r="A51" s="165" t="s">
        <v>22</v>
      </c>
      <c r="B51" s="167" t="s">
        <v>268</v>
      </c>
      <c r="C51" s="464">
        <v>0.7</v>
      </c>
      <c r="D51" s="518">
        <f>C51*D8*8</f>
        <v>25838.959999999999</v>
      </c>
    </row>
    <row r="52" spans="1:4" ht="36.75">
      <c r="A52" s="165" t="s">
        <v>23</v>
      </c>
      <c r="B52" s="167" t="s">
        <v>268</v>
      </c>
      <c r="C52" s="521"/>
      <c r="D52" s="519"/>
    </row>
    <row r="53" spans="1:4" ht="36.75">
      <c r="A53" s="168" t="s">
        <v>64</v>
      </c>
      <c r="B53" s="167" t="s">
        <v>268</v>
      </c>
      <c r="C53" s="522"/>
      <c r="D53" s="520"/>
    </row>
    <row r="54" spans="1:4">
      <c r="A54" s="320" t="s">
        <v>24</v>
      </c>
      <c r="B54" s="321"/>
      <c r="C54" s="321"/>
      <c r="D54" s="322"/>
    </row>
    <row r="55" spans="1:4" ht="24.75">
      <c r="A55" s="165" t="s">
        <v>65</v>
      </c>
      <c r="B55" s="167" t="s">
        <v>57</v>
      </c>
      <c r="C55" s="464">
        <v>1.74</v>
      </c>
      <c r="D55" s="509">
        <v>64330.04</v>
      </c>
    </row>
    <row r="56" spans="1:4">
      <c r="A56" s="165" t="s">
        <v>66</v>
      </c>
      <c r="B56" s="167" t="s">
        <v>67</v>
      </c>
      <c r="C56" s="521"/>
      <c r="D56" s="510"/>
    </row>
    <row r="57" spans="1:4" ht="24">
      <c r="A57" s="165" t="s">
        <v>68</v>
      </c>
      <c r="B57" s="167" t="s">
        <v>67</v>
      </c>
      <c r="C57" s="521"/>
      <c r="D57" s="510"/>
    </row>
    <row r="58" spans="1:4" ht="36.75">
      <c r="A58" s="165" t="s">
        <v>25</v>
      </c>
      <c r="B58" s="167" t="s">
        <v>269</v>
      </c>
      <c r="C58" s="521"/>
      <c r="D58" s="510"/>
    </row>
    <row r="59" spans="1:4" ht="48.75">
      <c r="A59" s="163" t="s">
        <v>26</v>
      </c>
      <c r="B59" s="167" t="s">
        <v>269</v>
      </c>
      <c r="C59" s="521"/>
      <c r="D59" s="510"/>
    </row>
    <row r="60" spans="1:4">
      <c r="A60" s="157" t="s">
        <v>70</v>
      </c>
      <c r="B60" s="157"/>
      <c r="C60" s="521"/>
      <c r="D60" s="510"/>
    </row>
    <row r="61" spans="1:4" ht="36.75">
      <c r="A61" s="163" t="s">
        <v>71</v>
      </c>
      <c r="B61" s="167" t="s">
        <v>268</v>
      </c>
      <c r="C61" s="521"/>
      <c r="D61" s="510"/>
    </row>
    <row r="62" spans="1:4">
      <c r="A62" s="163" t="s">
        <v>72</v>
      </c>
      <c r="B62" s="167" t="s">
        <v>19</v>
      </c>
      <c r="C62" s="521"/>
      <c r="D62" s="510"/>
    </row>
    <row r="63" spans="1:4">
      <c r="A63" s="163" t="s">
        <v>73</v>
      </c>
      <c r="B63" s="164" t="s">
        <v>19</v>
      </c>
      <c r="C63" s="521"/>
      <c r="D63" s="510"/>
    </row>
    <row r="64" spans="1:4">
      <c r="A64" s="163" t="s">
        <v>74</v>
      </c>
      <c r="B64" s="164" t="s">
        <v>19</v>
      </c>
      <c r="C64" s="521"/>
      <c r="D64" s="510"/>
    </row>
    <row r="65" spans="1:4">
      <c r="A65" s="163" t="s">
        <v>75</v>
      </c>
      <c r="B65" s="164" t="s">
        <v>19</v>
      </c>
      <c r="C65" s="521"/>
      <c r="D65" s="510"/>
    </row>
    <row r="66" spans="1:4">
      <c r="A66" s="163" t="s">
        <v>27</v>
      </c>
      <c r="B66" s="164" t="s">
        <v>19</v>
      </c>
      <c r="C66" s="521"/>
      <c r="D66" s="510"/>
    </row>
    <row r="67" spans="1:4" ht="36.75">
      <c r="A67" s="168" t="s">
        <v>28</v>
      </c>
      <c r="B67" s="167" t="s">
        <v>268</v>
      </c>
      <c r="C67" s="522"/>
      <c r="D67" s="511"/>
    </row>
    <row r="68" spans="1:4">
      <c r="A68" s="320" t="s">
        <v>29</v>
      </c>
      <c r="B68" s="321"/>
      <c r="C68" s="321"/>
      <c r="D68" s="322"/>
    </row>
    <row r="69" spans="1:4" ht="24.75">
      <c r="A69" s="163" t="s">
        <v>30</v>
      </c>
      <c r="B69" s="167" t="s">
        <v>76</v>
      </c>
      <c r="C69" s="518">
        <v>1.75</v>
      </c>
      <c r="D69" s="464">
        <f>C69*8*D8</f>
        <v>64597.400000000009</v>
      </c>
    </row>
    <row r="70" spans="1:4" ht="24.75">
      <c r="A70" s="163" t="s">
        <v>77</v>
      </c>
      <c r="B70" s="167" t="s">
        <v>76</v>
      </c>
      <c r="C70" s="519"/>
      <c r="D70" s="521"/>
    </row>
    <row r="71" spans="1:4" ht="24.75">
      <c r="A71" s="163" t="s">
        <v>31</v>
      </c>
      <c r="B71" s="167" t="s">
        <v>67</v>
      </c>
      <c r="C71" s="519"/>
      <c r="D71" s="521"/>
    </row>
    <row r="72" spans="1:4" ht="24.75">
      <c r="A72" s="163" t="s">
        <v>78</v>
      </c>
      <c r="B72" s="167" t="s">
        <v>76</v>
      </c>
      <c r="C72" s="519"/>
      <c r="D72" s="521"/>
    </row>
    <row r="73" spans="1:4" ht="34.5">
      <c r="A73" s="168" t="s">
        <v>32</v>
      </c>
      <c r="B73" s="280" t="s">
        <v>268</v>
      </c>
      <c r="C73" s="519"/>
      <c r="D73" s="521"/>
    </row>
    <row r="74" spans="1:4">
      <c r="A74" s="168" t="s">
        <v>33</v>
      </c>
      <c r="B74" s="164" t="s">
        <v>67</v>
      </c>
      <c r="C74" s="520"/>
      <c r="D74" s="522"/>
    </row>
    <row r="75" spans="1:4">
      <c r="A75" s="320" t="s">
        <v>34</v>
      </c>
      <c r="B75" s="321"/>
      <c r="C75" s="321"/>
      <c r="D75" s="322"/>
    </row>
    <row r="76" spans="1:4" ht="48">
      <c r="A76" s="170" t="s">
        <v>80</v>
      </c>
      <c r="B76" s="323" t="s">
        <v>79</v>
      </c>
      <c r="C76" s="323">
        <v>2.41</v>
      </c>
      <c r="D76" s="328">
        <f>C76*8*D8</f>
        <v>88959.848000000013</v>
      </c>
    </row>
    <row r="77" spans="1:4">
      <c r="A77" s="325" t="s">
        <v>35</v>
      </c>
      <c r="B77" s="320"/>
      <c r="C77" s="464">
        <v>2.14</v>
      </c>
      <c r="D77" s="509">
        <v>79007.89</v>
      </c>
    </row>
    <row r="78" spans="1:4">
      <c r="A78" s="157" t="s">
        <v>83</v>
      </c>
      <c r="B78" s="320" t="s">
        <v>84</v>
      </c>
      <c r="C78" s="521"/>
      <c r="D78" s="510"/>
    </row>
    <row r="79" spans="1:4">
      <c r="A79" s="157" t="s">
        <v>82</v>
      </c>
      <c r="B79" s="320" t="s">
        <v>84</v>
      </c>
      <c r="C79" s="521"/>
      <c r="D79" s="510"/>
    </row>
    <row r="80" spans="1:4">
      <c r="A80" s="157" t="s">
        <v>81</v>
      </c>
      <c r="B80" s="320" t="s">
        <v>84</v>
      </c>
      <c r="C80" s="522"/>
      <c r="D80" s="511"/>
    </row>
    <row r="81" spans="1:4" ht="60">
      <c r="A81" s="157" t="s">
        <v>170</v>
      </c>
      <c r="B81" s="167" t="s">
        <v>268</v>
      </c>
      <c r="C81" s="324">
        <v>4.3499999999999996</v>
      </c>
      <c r="D81" s="319">
        <v>160322.5</v>
      </c>
    </row>
    <row r="82" spans="1:4">
      <c r="A82" s="157" t="s">
        <v>36</v>
      </c>
      <c r="B82" s="164"/>
      <c r="C82" s="121">
        <f>SUM(C81,C77,C76,C69,C55,C51,C44,C37,C33,C26,C16:C23,C14,C13)</f>
        <v>21.619999999999997</v>
      </c>
      <c r="D82" s="121">
        <f>SUM(D13,D14,D16:D23,D26,D33,D37,D44,D51,D55,D69,D76,D77,D81)</f>
        <v>797922.82200000004</v>
      </c>
    </row>
  </sheetData>
  <mergeCells count="16">
    <mergeCell ref="C69:C74"/>
    <mergeCell ref="D69:D74"/>
    <mergeCell ref="C77:C80"/>
    <mergeCell ref="D77:D80"/>
    <mergeCell ref="C44:C49"/>
    <mergeCell ref="D44:D49"/>
    <mergeCell ref="C51:C53"/>
    <mergeCell ref="D51:D53"/>
    <mergeCell ref="C55:C67"/>
    <mergeCell ref="D55:D67"/>
    <mergeCell ref="C26:C31"/>
    <mergeCell ref="D26:D31"/>
    <mergeCell ref="C33:C34"/>
    <mergeCell ref="D33:D34"/>
    <mergeCell ref="C37:C42"/>
    <mergeCell ref="D37:D4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F80"/>
  <sheetViews>
    <sheetView topLeftCell="A59" workbookViewId="0">
      <selection sqref="A1:D80"/>
    </sheetView>
  </sheetViews>
  <sheetFormatPr defaultRowHeight="15"/>
  <cols>
    <col min="1" max="1" width="52.28515625" customWidth="1"/>
    <col min="5" max="5" width="12.140625" customWidth="1"/>
  </cols>
  <sheetData>
    <row r="1" spans="1:6">
      <c r="A1" s="317" t="s">
        <v>123</v>
      </c>
      <c r="B1" s="317"/>
      <c r="C1" s="317"/>
      <c r="D1" s="317"/>
    </row>
    <row r="2" spans="1:6">
      <c r="A2" s="281" t="s">
        <v>337</v>
      </c>
      <c r="B2" s="281"/>
      <c r="C2" s="281"/>
      <c r="D2" s="281"/>
    </row>
    <row r="3" spans="1:6">
      <c r="A3" s="281" t="s">
        <v>338</v>
      </c>
      <c r="B3" s="281"/>
      <c r="C3" s="281"/>
      <c r="D3" s="281"/>
    </row>
    <row r="4" spans="1:6">
      <c r="A4" s="176"/>
      <c r="B4" s="176"/>
      <c r="C4" s="200" t="s">
        <v>37</v>
      </c>
      <c r="D4" s="176">
        <v>1978</v>
      </c>
      <c r="F4">
        <v>12</v>
      </c>
    </row>
    <row r="5" spans="1:6">
      <c r="A5" s="176"/>
      <c r="B5" s="176"/>
      <c r="C5" s="200" t="s">
        <v>38</v>
      </c>
      <c r="D5" s="176">
        <v>5</v>
      </c>
    </row>
    <row r="6" spans="1:6">
      <c r="A6" s="176"/>
      <c r="B6" s="176"/>
      <c r="C6" s="200" t="s">
        <v>39</v>
      </c>
      <c r="D6" s="176">
        <v>8</v>
      </c>
    </row>
    <row r="7" spans="1:6">
      <c r="A7" s="176"/>
      <c r="B7" s="176"/>
      <c r="C7" s="200" t="s">
        <v>40</v>
      </c>
      <c r="D7" s="176">
        <v>94</v>
      </c>
    </row>
    <row r="8" spans="1:6">
      <c r="A8" s="176"/>
      <c r="B8" s="176"/>
      <c r="C8" s="200" t="s">
        <v>324</v>
      </c>
      <c r="D8" s="176">
        <v>4882.8999999999996</v>
      </c>
    </row>
    <row r="9" spans="1:6">
      <c r="A9" s="176"/>
      <c r="B9" s="176"/>
      <c r="C9" s="200" t="s">
        <v>325</v>
      </c>
      <c r="D9" s="176">
        <v>599.4</v>
      </c>
    </row>
    <row r="10" spans="1:6">
      <c r="A10" s="176"/>
      <c r="B10" s="176"/>
      <c r="C10" s="200" t="s">
        <v>326</v>
      </c>
      <c r="D10" s="176">
        <v>1151.7</v>
      </c>
    </row>
    <row r="11" spans="1:6" ht="48.75">
      <c r="A11" s="158" t="s">
        <v>1</v>
      </c>
      <c r="B11" s="158" t="s">
        <v>2</v>
      </c>
      <c r="C11" s="158" t="s">
        <v>3</v>
      </c>
      <c r="D11" s="158" t="s">
        <v>4</v>
      </c>
    </row>
    <row r="12" spans="1:6">
      <c r="A12" s="329" t="s">
        <v>5</v>
      </c>
      <c r="B12" s="330"/>
      <c r="C12" s="330"/>
      <c r="D12" s="331"/>
    </row>
    <row r="13" spans="1:6" ht="168">
      <c r="A13" s="157" t="s">
        <v>6</v>
      </c>
      <c r="B13" s="326" t="s">
        <v>7</v>
      </c>
      <c r="C13" s="326">
        <v>0.14000000000000001</v>
      </c>
      <c r="D13" s="327">
        <f>C13*D8*12</f>
        <v>8203.2720000000008</v>
      </c>
    </row>
    <row r="14" spans="1:6" ht="144">
      <c r="A14" s="157" t="s">
        <v>52</v>
      </c>
      <c r="B14" s="167" t="s">
        <v>268</v>
      </c>
      <c r="C14" s="201">
        <v>0.52</v>
      </c>
      <c r="D14" s="327">
        <f>C14*12*D8</f>
        <v>30469.295999999998</v>
      </c>
    </row>
    <row r="15" spans="1:6">
      <c r="A15" s="157" t="s">
        <v>9</v>
      </c>
      <c r="B15" s="158"/>
      <c r="C15" s="99"/>
      <c r="D15" s="202"/>
    </row>
    <row r="16" spans="1:6">
      <c r="A16" s="157" t="s">
        <v>339</v>
      </c>
      <c r="B16" s="158" t="s">
        <v>19</v>
      </c>
      <c r="C16" s="99">
        <v>3.44</v>
      </c>
      <c r="D16" s="202">
        <f>C16*12*D8</f>
        <v>201566.11199999999</v>
      </c>
    </row>
    <row r="17" spans="1:4">
      <c r="A17" s="157" t="s">
        <v>272</v>
      </c>
      <c r="B17" s="158" t="s">
        <v>142</v>
      </c>
      <c r="C17" s="99">
        <v>0.33</v>
      </c>
      <c r="D17" s="202">
        <f>C17*12*D8</f>
        <v>19336.284</v>
      </c>
    </row>
    <row r="18" spans="1:4">
      <c r="A18" s="157" t="s">
        <v>246</v>
      </c>
      <c r="B18" s="158" t="s">
        <v>60</v>
      </c>
      <c r="C18" s="99">
        <v>0.02</v>
      </c>
      <c r="D18" s="202">
        <f>C18*12*D8</f>
        <v>1171.896</v>
      </c>
    </row>
    <row r="19" spans="1:4">
      <c r="A19" s="157" t="s">
        <v>340</v>
      </c>
      <c r="B19" s="158" t="s">
        <v>139</v>
      </c>
      <c r="C19" s="99">
        <v>0.01</v>
      </c>
      <c r="D19" s="202">
        <f>C19*12*D8</f>
        <v>585.94799999999998</v>
      </c>
    </row>
    <row r="20" spans="1:4" ht="24.75">
      <c r="A20" s="157" t="s">
        <v>341</v>
      </c>
      <c r="B20" s="158" t="s">
        <v>342</v>
      </c>
      <c r="C20" s="99">
        <v>0.1</v>
      </c>
      <c r="D20" s="202">
        <f>C20*12*D8</f>
        <v>5859.4800000000005</v>
      </c>
    </row>
    <row r="21" spans="1:4">
      <c r="A21" s="320" t="s">
        <v>10</v>
      </c>
      <c r="B21" s="321"/>
      <c r="C21" s="321"/>
      <c r="D21" s="322"/>
    </row>
    <row r="22" spans="1:4">
      <c r="A22" s="157" t="s">
        <v>48</v>
      </c>
      <c r="B22" s="157"/>
      <c r="C22" s="157"/>
      <c r="D22" s="157"/>
    </row>
    <row r="23" spans="1:4" ht="24.75">
      <c r="A23" s="159" t="s">
        <v>11</v>
      </c>
      <c r="B23" s="158" t="s">
        <v>46</v>
      </c>
      <c r="C23" s="547">
        <v>2.16</v>
      </c>
      <c r="D23" s="547">
        <f>C23*12*D8</f>
        <v>126564.768</v>
      </c>
    </row>
    <row r="24" spans="1:4" ht="24.75">
      <c r="A24" s="159" t="s">
        <v>12</v>
      </c>
      <c r="B24" s="158" t="s">
        <v>46</v>
      </c>
      <c r="C24" s="548"/>
      <c r="D24" s="548"/>
    </row>
    <row r="25" spans="1:4" ht="24.75">
      <c r="A25" s="159" t="s">
        <v>13</v>
      </c>
      <c r="B25" s="158" t="s">
        <v>46</v>
      </c>
      <c r="C25" s="548"/>
      <c r="D25" s="548"/>
    </row>
    <row r="26" spans="1:4" ht="24.75">
      <c r="A26" s="157" t="s">
        <v>51</v>
      </c>
      <c r="B26" s="158" t="s">
        <v>47</v>
      </c>
      <c r="C26" s="548"/>
      <c r="D26" s="548"/>
    </row>
    <row r="27" spans="1:4">
      <c r="A27" s="157" t="s">
        <v>49</v>
      </c>
      <c r="B27" s="158"/>
      <c r="C27" s="548"/>
      <c r="D27" s="548"/>
    </row>
    <row r="28" spans="1:4" ht="36.75">
      <c r="A28" s="157" t="s">
        <v>50</v>
      </c>
      <c r="B28" s="158" t="s">
        <v>54</v>
      </c>
      <c r="C28" s="549"/>
      <c r="D28" s="549"/>
    </row>
    <row r="29" spans="1:4" ht="24">
      <c r="A29" s="320" t="s">
        <v>55</v>
      </c>
      <c r="B29" s="321"/>
      <c r="C29" s="321"/>
      <c r="D29" s="322"/>
    </row>
    <row r="30" spans="1:4" ht="24">
      <c r="A30" s="159" t="s">
        <v>14</v>
      </c>
      <c r="B30" s="325" t="s">
        <v>56</v>
      </c>
      <c r="C30" s="464">
        <v>0.2</v>
      </c>
      <c r="D30" s="464">
        <f>C30*12*D8</f>
        <v>11718.960000000001</v>
      </c>
    </row>
    <row r="31" spans="1:4" ht="24">
      <c r="A31" s="157" t="s">
        <v>15</v>
      </c>
      <c r="B31" s="325" t="s">
        <v>57</v>
      </c>
      <c r="C31" s="522"/>
      <c r="D31" s="522"/>
    </row>
    <row r="32" spans="1:4">
      <c r="A32" s="320" t="s">
        <v>16</v>
      </c>
      <c r="B32" s="321"/>
      <c r="C32" s="321"/>
      <c r="D32" s="322"/>
    </row>
    <row r="33" spans="1:4">
      <c r="A33" s="320" t="s">
        <v>17</v>
      </c>
      <c r="B33" s="321"/>
      <c r="C33" s="321"/>
      <c r="D33" s="322"/>
    </row>
    <row r="34" spans="1:4" ht="36.75">
      <c r="A34" s="162" t="s">
        <v>58</v>
      </c>
      <c r="B34" s="167" t="s">
        <v>268</v>
      </c>
      <c r="C34" s="464">
        <v>0.61</v>
      </c>
      <c r="D34" s="464">
        <f>C34*12*D8</f>
        <v>35742.828000000001</v>
      </c>
    </row>
    <row r="35" spans="1:4">
      <c r="A35" s="163" t="s">
        <v>59</v>
      </c>
      <c r="B35" s="164" t="s">
        <v>60</v>
      </c>
      <c r="C35" s="521"/>
      <c r="D35" s="521"/>
    </row>
    <row r="36" spans="1:4" ht="24.75">
      <c r="A36" s="163" t="s">
        <v>61</v>
      </c>
      <c r="B36" s="164" t="s">
        <v>60</v>
      </c>
      <c r="C36" s="521"/>
      <c r="D36" s="521"/>
    </row>
    <row r="37" spans="1:4" ht="36.75">
      <c r="A37" s="165" t="s">
        <v>62</v>
      </c>
      <c r="B37" s="167" t="s">
        <v>268</v>
      </c>
      <c r="C37" s="521"/>
      <c r="D37" s="521"/>
    </row>
    <row r="38" spans="1:4">
      <c r="A38" s="163" t="s">
        <v>63</v>
      </c>
      <c r="B38" s="164" t="s">
        <v>60</v>
      </c>
      <c r="C38" s="521"/>
      <c r="D38" s="521"/>
    </row>
    <row r="39" spans="1:4" ht="36.75">
      <c r="A39" s="166" t="s">
        <v>20</v>
      </c>
      <c r="B39" s="167" t="s">
        <v>268</v>
      </c>
      <c r="C39" s="522"/>
      <c r="D39" s="522"/>
    </row>
    <row r="40" spans="1:4">
      <c r="A40" s="320" t="s">
        <v>43</v>
      </c>
      <c r="B40" s="321"/>
      <c r="C40" s="321"/>
      <c r="D40" s="322"/>
    </row>
    <row r="41" spans="1:4" ht="36.75">
      <c r="A41" s="163" t="s">
        <v>58</v>
      </c>
      <c r="B41" s="167" t="s">
        <v>268</v>
      </c>
      <c r="C41" s="518">
        <v>1</v>
      </c>
      <c r="D41" s="464">
        <f>C41*12*D8</f>
        <v>58594.799999999996</v>
      </c>
    </row>
    <row r="42" spans="1:4">
      <c r="A42" s="163" t="s">
        <v>59</v>
      </c>
      <c r="B42" s="167" t="s">
        <v>60</v>
      </c>
      <c r="C42" s="519"/>
      <c r="D42" s="521"/>
    </row>
    <row r="43" spans="1:4" ht="24.75">
      <c r="A43" s="163" t="s">
        <v>87</v>
      </c>
      <c r="B43" s="167" t="s">
        <v>60</v>
      </c>
      <c r="C43" s="519"/>
      <c r="D43" s="521"/>
    </row>
    <row r="44" spans="1:4" ht="36.75">
      <c r="A44" s="163" t="s">
        <v>85</v>
      </c>
      <c r="B44" s="167" t="s">
        <v>268</v>
      </c>
      <c r="C44" s="519"/>
      <c r="D44" s="521"/>
    </row>
    <row r="45" spans="1:4" ht="36.75">
      <c r="A45" s="168" t="s">
        <v>86</v>
      </c>
      <c r="B45" s="167" t="s">
        <v>268</v>
      </c>
      <c r="C45" s="519"/>
      <c r="D45" s="521"/>
    </row>
    <row r="46" spans="1:4">
      <c r="A46" s="163" t="s">
        <v>63</v>
      </c>
      <c r="B46" s="167" t="s">
        <v>60</v>
      </c>
      <c r="C46" s="520"/>
      <c r="D46" s="522"/>
    </row>
    <row r="47" spans="1:4">
      <c r="A47" s="320" t="s">
        <v>21</v>
      </c>
      <c r="B47" s="321"/>
      <c r="C47" s="321"/>
      <c r="D47" s="322"/>
    </row>
    <row r="48" spans="1:4" ht="36.75">
      <c r="A48" s="165" t="s">
        <v>22</v>
      </c>
      <c r="B48" s="167" t="s">
        <v>268</v>
      </c>
      <c r="C48" s="464">
        <v>0.7</v>
      </c>
      <c r="D48" s="518">
        <f>C48*D8*12</f>
        <v>41016.36</v>
      </c>
    </row>
    <row r="49" spans="1:4" ht="36.75">
      <c r="A49" s="165" t="s">
        <v>23</v>
      </c>
      <c r="B49" s="167" t="s">
        <v>268</v>
      </c>
      <c r="C49" s="521"/>
      <c r="D49" s="519"/>
    </row>
    <row r="50" spans="1:4" ht="36.75">
      <c r="A50" s="168" t="s">
        <v>64</v>
      </c>
      <c r="B50" s="167" t="s">
        <v>268</v>
      </c>
      <c r="C50" s="522"/>
      <c r="D50" s="520"/>
    </row>
    <row r="51" spans="1:4">
      <c r="A51" s="320" t="s">
        <v>24</v>
      </c>
      <c r="B51" s="321"/>
      <c r="C51" s="321"/>
      <c r="D51" s="322"/>
    </row>
    <row r="52" spans="1:4" ht="24.75">
      <c r="A52" s="165" t="s">
        <v>65</v>
      </c>
      <c r="B52" s="167" t="s">
        <v>57</v>
      </c>
      <c r="C52" s="464">
        <v>1.74</v>
      </c>
      <c r="D52" s="509">
        <f>C52*12*D8</f>
        <v>101954.95199999999</v>
      </c>
    </row>
    <row r="53" spans="1:4">
      <c r="A53" s="165" t="s">
        <v>66</v>
      </c>
      <c r="B53" s="167" t="s">
        <v>67</v>
      </c>
      <c r="C53" s="521"/>
      <c r="D53" s="510"/>
    </row>
    <row r="54" spans="1:4" ht="24">
      <c r="A54" s="165" t="s">
        <v>68</v>
      </c>
      <c r="B54" s="167" t="s">
        <v>67</v>
      </c>
      <c r="C54" s="521"/>
      <c r="D54" s="510"/>
    </row>
    <row r="55" spans="1:4" ht="36.75">
      <c r="A55" s="165" t="s">
        <v>25</v>
      </c>
      <c r="B55" s="167" t="s">
        <v>269</v>
      </c>
      <c r="C55" s="521"/>
      <c r="D55" s="510"/>
    </row>
    <row r="56" spans="1:4" ht="48.75">
      <c r="A56" s="163" t="s">
        <v>26</v>
      </c>
      <c r="B56" s="167" t="s">
        <v>269</v>
      </c>
      <c r="C56" s="521"/>
      <c r="D56" s="510"/>
    </row>
    <row r="57" spans="1:4">
      <c r="A57" s="157" t="s">
        <v>70</v>
      </c>
      <c r="B57" s="157"/>
      <c r="C57" s="521"/>
      <c r="D57" s="510"/>
    </row>
    <row r="58" spans="1:4" ht="36.75">
      <c r="A58" s="163" t="s">
        <v>71</v>
      </c>
      <c r="B58" s="167" t="s">
        <v>268</v>
      </c>
      <c r="C58" s="521"/>
      <c r="D58" s="510"/>
    </row>
    <row r="59" spans="1:4">
      <c r="A59" s="163" t="s">
        <v>72</v>
      </c>
      <c r="B59" s="167" t="s">
        <v>19</v>
      </c>
      <c r="C59" s="521"/>
      <c r="D59" s="510"/>
    </row>
    <row r="60" spans="1:4">
      <c r="A60" s="163" t="s">
        <v>73</v>
      </c>
      <c r="B60" s="164" t="s">
        <v>19</v>
      </c>
      <c r="C60" s="521"/>
      <c r="D60" s="510"/>
    </row>
    <row r="61" spans="1:4">
      <c r="A61" s="163" t="s">
        <v>74</v>
      </c>
      <c r="B61" s="164" t="s">
        <v>19</v>
      </c>
      <c r="C61" s="521"/>
      <c r="D61" s="510"/>
    </row>
    <row r="62" spans="1:4">
      <c r="A62" s="163" t="s">
        <v>75</v>
      </c>
      <c r="B62" s="164" t="s">
        <v>19</v>
      </c>
      <c r="C62" s="521"/>
      <c r="D62" s="510"/>
    </row>
    <row r="63" spans="1:4">
      <c r="A63" s="163" t="s">
        <v>27</v>
      </c>
      <c r="B63" s="164" t="s">
        <v>19</v>
      </c>
      <c r="C63" s="521"/>
      <c r="D63" s="510"/>
    </row>
    <row r="64" spans="1:4" ht="36.75">
      <c r="A64" s="168" t="s">
        <v>28</v>
      </c>
      <c r="B64" s="167" t="s">
        <v>268</v>
      </c>
      <c r="C64" s="522"/>
      <c r="D64" s="511"/>
    </row>
    <row r="65" spans="1:5">
      <c r="A65" s="320" t="s">
        <v>29</v>
      </c>
      <c r="B65" s="321"/>
      <c r="C65" s="321"/>
      <c r="D65" s="322"/>
    </row>
    <row r="66" spans="1:5" ht="24.75">
      <c r="A66" s="163" t="s">
        <v>30</v>
      </c>
      <c r="B66" s="167" t="s">
        <v>76</v>
      </c>
      <c r="C66" s="518">
        <v>1.75</v>
      </c>
      <c r="D66" s="464">
        <f>C66*12*D8</f>
        <v>102540.9</v>
      </c>
    </row>
    <row r="67" spans="1:5" ht="24.75">
      <c r="A67" s="163" t="s">
        <v>77</v>
      </c>
      <c r="B67" s="167" t="s">
        <v>76</v>
      </c>
      <c r="C67" s="519"/>
      <c r="D67" s="521"/>
    </row>
    <row r="68" spans="1:5" ht="24.75">
      <c r="A68" s="163" t="s">
        <v>31</v>
      </c>
      <c r="B68" s="167" t="s">
        <v>67</v>
      </c>
      <c r="C68" s="519"/>
      <c r="D68" s="521"/>
    </row>
    <row r="69" spans="1:5" ht="24.75">
      <c r="A69" s="163" t="s">
        <v>78</v>
      </c>
      <c r="B69" s="167" t="s">
        <v>76</v>
      </c>
      <c r="C69" s="519"/>
      <c r="D69" s="521"/>
    </row>
    <row r="70" spans="1:5" ht="34.5">
      <c r="A70" s="168" t="s">
        <v>32</v>
      </c>
      <c r="B70" s="280" t="s">
        <v>268</v>
      </c>
      <c r="C70" s="519"/>
      <c r="D70" s="521"/>
    </row>
    <row r="71" spans="1:5">
      <c r="A71" s="168" t="s">
        <v>33</v>
      </c>
      <c r="B71" s="164" t="s">
        <v>67</v>
      </c>
      <c r="C71" s="520"/>
      <c r="D71" s="522"/>
    </row>
    <row r="72" spans="1:5">
      <c r="A72" s="320" t="s">
        <v>34</v>
      </c>
      <c r="B72" s="321"/>
      <c r="C72" s="321"/>
      <c r="D72" s="322"/>
    </row>
    <row r="73" spans="1:5" ht="48">
      <c r="A73" s="170" t="s">
        <v>80</v>
      </c>
      <c r="B73" s="323" t="s">
        <v>79</v>
      </c>
      <c r="C73" s="323">
        <v>2.41</v>
      </c>
      <c r="D73" s="328">
        <f>C73*12*D8</f>
        <v>141213.46799999999</v>
      </c>
    </row>
    <row r="74" spans="1:5">
      <c r="A74" s="325" t="s">
        <v>35</v>
      </c>
      <c r="B74" s="320"/>
      <c r="C74" s="464">
        <v>2.14</v>
      </c>
      <c r="D74" s="509">
        <v>125386.74</v>
      </c>
    </row>
    <row r="75" spans="1:5">
      <c r="A75" s="157" t="s">
        <v>83</v>
      </c>
      <c r="B75" s="320" t="s">
        <v>84</v>
      </c>
      <c r="C75" s="521"/>
      <c r="D75" s="510"/>
    </row>
    <row r="76" spans="1:5">
      <c r="A76" s="157" t="s">
        <v>82</v>
      </c>
      <c r="B76" s="320" t="s">
        <v>84</v>
      </c>
      <c r="C76" s="521"/>
      <c r="D76" s="510"/>
    </row>
    <row r="77" spans="1:5">
      <c r="A77" s="157" t="s">
        <v>81</v>
      </c>
      <c r="B77" s="320" t="s">
        <v>84</v>
      </c>
      <c r="C77" s="522"/>
      <c r="D77" s="511"/>
    </row>
    <row r="78" spans="1:5" ht="60">
      <c r="A78" s="157" t="s">
        <v>170</v>
      </c>
      <c r="B78" s="167" t="s">
        <v>268</v>
      </c>
      <c r="C78" s="324">
        <v>4.3499999999999996</v>
      </c>
      <c r="D78" s="319">
        <v>252987.81</v>
      </c>
    </row>
    <row r="79" spans="1:5">
      <c r="A79" s="8" t="s">
        <v>113</v>
      </c>
      <c r="B79" s="167"/>
      <c r="C79" s="324"/>
      <c r="D79" s="319">
        <v>-6614.44</v>
      </c>
    </row>
    <row r="80" spans="1:5">
      <c r="A80" s="157" t="s">
        <v>36</v>
      </c>
      <c r="B80" s="164"/>
      <c r="C80" s="121">
        <f>SUM(C78,C74,C73,C66,C52,C48,C41,C34,C30,C23,C16:C20,C14,C13)</f>
        <v>21.62</v>
      </c>
      <c r="D80" s="121">
        <f>SUM(D13,D14,D16:D20,D23,D30,D34,D41,D48,D52,D66,D73,D74,D78,D79)</f>
        <v>1258299.4340000001</v>
      </c>
      <c r="E80">
        <f>C80*12*D8</f>
        <v>1266819.5759999999</v>
      </c>
    </row>
  </sheetData>
  <mergeCells count="16">
    <mergeCell ref="C66:C71"/>
    <mergeCell ref="D66:D71"/>
    <mergeCell ref="C74:C77"/>
    <mergeCell ref="D74:D77"/>
    <mergeCell ref="C41:C46"/>
    <mergeCell ref="D41:D46"/>
    <mergeCell ref="C48:C50"/>
    <mergeCell ref="D48:D50"/>
    <mergeCell ref="C52:C64"/>
    <mergeCell ref="D52:D64"/>
    <mergeCell ref="C23:C28"/>
    <mergeCell ref="D23:D28"/>
    <mergeCell ref="C30:C31"/>
    <mergeCell ref="D30:D31"/>
    <mergeCell ref="C34:C39"/>
    <mergeCell ref="D34:D39"/>
  </mergeCell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F79"/>
  <sheetViews>
    <sheetView workbookViewId="0">
      <selection sqref="A1:D79"/>
    </sheetView>
  </sheetViews>
  <sheetFormatPr defaultRowHeight="15"/>
  <cols>
    <col min="1" max="1" width="49.28515625" customWidth="1"/>
    <col min="2" max="2" width="12.28515625" customWidth="1"/>
  </cols>
  <sheetData>
    <row r="1" spans="1:6">
      <c r="A1" s="317" t="s">
        <v>123</v>
      </c>
      <c r="B1" s="317"/>
      <c r="C1" s="317"/>
      <c r="D1" s="317"/>
    </row>
    <row r="2" spans="1:6">
      <c r="A2" s="281" t="s">
        <v>343</v>
      </c>
      <c r="B2" s="281"/>
      <c r="C2" s="281"/>
      <c r="D2" s="281"/>
    </row>
    <row r="3" spans="1:6">
      <c r="A3" s="281" t="s">
        <v>282</v>
      </c>
      <c r="B3" s="281"/>
      <c r="C3" s="281"/>
      <c r="D3" s="281"/>
      <c r="F3">
        <v>8</v>
      </c>
    </row>
    <row r="4" spans="1:6">
      <c r="A4" s="176"/>
      <c r="B4" s="176"/>
      <c r="C4" s="200" t="s">
        <v>37</v>
      </c>
      <c r="D4" s="176">
        <v>1986</v>
      </c>
    </row>
    <row r="5" spans="1:6">
      <c r="A5" s="176"/>
      <c r="B5" s="176"/>
      <c r="C5" s="200" t="s">
        <v>38</v>
      </c>
      <c r="D5" s="176">
        <v>5</v>
      </c>
    </row>
    <row r="6" spans="1:6">
      <c r="A6" s="176"/>
      <c r="B6" s="176"/>
      <c r="C6" s="200" t="s">
        <v>39</v>
      </c>
      <c r="D6" s="176">
        <v>8</v>
      </c>
    </row>
    <row r="7" spans="1:6">
      <c r="A7" s="176"/>
      <c r="B7" s="176"/>
      <c r="C7" s="200" t="s">
        <v>40</v>
      </c>
      <c r="D7" s="176">
        <v>110</v>
      </c>
    </row>
    <row r="8" spans="1:6">
      <c r="A8" s="176"/>
      <c r="B8" s="176"/>
      <c r="C8" s="200" t="s">
        <v>324</v>
      </c>
      <c r="D8" s="176">
        <v>6739.6</v>
      </c>
    </row>
    <row r="9" spans="1:6">
      <c r="A9" s="176"/>
      <c r="B9" s="176"/>
      <c r="C9" s="200" t="s">
        <v>325</v>
      </c>
      <c r="D9" s="176">
        <v>626.6</v>
      </c>
    </row>
    <row r="10" spans="1:6">
      <c r="A10" s="176"/>
      <c r="B10" s="176"/>
      <c r="C10" s="200" t="s">
        <v>326</v>
      </c>
      <c r="D10" s="176">
        <v>1442.1</v>
      </c>
    </row>
    <row r="11" spans="1:6" ht="48.75">
      <c r="A11" s="158" t="s">
        <v>1</v>
      </c>
      <c r="B11" s="158" t="s">
        <v>2</v>
      </c>
      <c r="C11" s="158" t="s">
        <v>3</v>
      </c>
      <c r="D11" s="158" t="s">
        <v>4</v>
      </c>
    </row>
    <row r="12" spans="1:6">
      <c r="A12" s="329" t="s">
        <v>5</v>
      </c>
      <c r="B12" s="330"/>
      <c r="C12" s="330"/>
      <c r="D12" s="331"/>
    </row>
    <row r="13" spans="1:6" ht="168">
      <c r="A13" s="157" t="s">
        <v>6</v>
      </c>
      <c r="B13" s="326" t="s">
        <v>7</v>
      </c>
      <c r="C13" s="326">
        <v>0.14000000000000001</v>
      </c>
      <c r="D13" s="327">
        <f>C13*D8*8</f>
        <v>7548.3520000000008</v>
      </c>
    </row>
    <row r="14" spans="1:6" ht="144">
      <c r="A14" s="157" t="s">
        <v>52</v>
      </c>
      <c r="B14" s="167" t="s">
        <v>268</v>
      </c>
      <c r="C14" s="201">
        <v>0.52</v>
      </c>
      <c r="D14" s="327">
        <f>C14*8*D8</f>
        <v>28036.736000000001</v>
      </c>
    </row>
    <row r="15" spans="1:6">
      <c r="A15" s="157" t="s">
        <v>9</v>
      </c>
      <c r="B15" s="158"/>
      <c r="C15" s="99"/>
      <c r="D15" s="202"/>
    </row>
    <row r="16" spans="1:6">
      <c r="A16" s="157" t="s">
        <v>344</v>
      </c>
      <c r="B16" s="158" t="s">
        <v>347</v>
      </c>
      <c r="C16" s="99">
        <v>3.52</v>
      </c>
      <c r="D16" s="202">
        <f>C16*8*D8</f>
        <v>189787.136</v>
      </c>
    </row>
    <row r="17" spans="1:4">
      <c r="A17" s="157" t="s">
        <v>242</v>
      </c>
      <c r="B17" s="158" t="s">
        <v>19</v>
      </c>
      <c r="C17" s="99">
        <v>0.11</v>
      </c>
      <c r="D17" s="202">
        <f>C17*8*D8</f>
        <v>5930.848</v>
      </c>
    </row>
    <row r="18" spans="1:4">
      <c r="A18" s="157" t="s">
        <v>246</v>
      </c>
      <c r="B18" s="158" t="s">
        <v>60</v>
      </c>
      <c r="C18" s="99">
        <v>0.02</v>
      </c>
      <c r="D18" s="202">
        <f>C18*8*D8</f>
        <v>1078.336</v>
      </c>
    </row>
    <row r="19" spans="1:4">
      <c r="A19" s="157" t="s">
        <v>345</v>
      </c>
      <c r="B19" s="158" t="s">
        <v>144</v>
      </c>
      <c r="C19" s="99">
        <v>0.14000000000000001</v>
      </c>
      <c r="D19" s="202">
        <f>C19*8*D8</f>
        <v>7548.3520000000008</v>
      </c>
    </row>
    <row r="20" spans="1:4">
      <c r="A20" s="157" t="s">
        <v>346</v>
      </c>
      <c r="B20" s="158" t="s">
        <v>144</v>
      </c>
      <c r="C20" s="99">
        <v>0.11</v>
      </c>
      <c r="D20" s="202">
        <f>C20*8*D8</f>
        <v>5930.848</v>
      </c>
    </row>
    <row r="21" spans="1:4">
      <c r="A21" s="320" t="s">
        <v>10</v>
      </c>
      <c r="B21" s="321"/>
      <c r="C21" s="321"/>
      <c r="D21" s="322"/>
    </row>
    <row r="22" spans="1:4">
      <c r="A22" s="157" t="s">
        <v>48</v>
      </c>
      <c r="B22" s="157"/>
      <c r="C22" s="157"/>
      <c r="D22" s="157"/>
    </row>
    <row r="23" spans="1:4" ht="24">
      <c r="A23" s="159" t="s">
        <v>11</v>
      </c>
      <c r="B23" s="158" t="s">
        <v>46</v>
      </c>
      <c r="C23" s="547">
        <v>2.16</v>
      </c>
      <c r="D23" s="547">
        <f>C23*8*D8</f>
        <v>116460.28800000002</v>
      </c>
    </row>
    <row r="24" spans="1:4">
      <c r="A24" s="159" t="s">
        <v>12</v>
      </c>
      <c r="B24" s="158" t="s">
        <v>46</v>
      </c>
      <c r="C24" s="548"/>
      <c r="D24" s="548"/>
    </row>
    <row r="25" spans="1:4">
      <c r="A25" s="159" t="s">
        <v>13</v>
      </c>
      <c r="B25" s="158" t="s">
        <v>46</v>
      </c>
      <c r="C25" s="548"/>
      <c r="D25" s="548"/>
    </row>
    <row r="26" spans="1:4">
      <c r="A26" s="157" t="s">
        <v>51</v>
      </c>
      <c r="B26" s="158" t="s">
        <v>47</v>
      </c>
      <c r="C26" s="548"/>
      <c r="D26" s="548"/>
    </row>
    <row r="27" spans="1:4">
      <c r="A27" s="157" t="s">
        <v>49</v>
      </c>
      <c r="B27" s="158"/>
      <c r="C27" s="548"/>
      <c r="D27" s="548"/>
    </row>
    <row r="28" spans="1:4" ht="24.75">
      <c r="A28" s="157" t="s">
        <v>50</v>
      </c>
      <c r="B28" s="158" t="s">
        <v>54</v>
      </c>
      <c r="C28" s="549"/>
      <c r="D28" s="549"/>
    </row>
    <row r="29" spans="1:4" ht="24">
      <c r="A29" s="320" t="s">
        <v>55</v>
      </c>
      <c r="B29" s="321"/>
      <c r="C29" s="321"/>
      <c r="D29" s="322"/>
    </row>
    <row r="30" spans="1:4">
      <c r="A30" s="159" t="s">
        <v>14</v>
      </c>
      <c r="B30" s="325" t="s">
        <v>56</v>
      </c>
      <c r="C30" s="464">
        <v>0.2</v>
      </c>
      <c r="D30" s="464">
        <f>C30*8*D8</f>
        <v>10783.36</v>
      </c>
    </row>
    <row r="31" spans="1:4">
      <c r="A31" s="157" t="s">
        <v>15</v>
      </c>
      <c r="B31" s="325" t="s">
        <v>57</v>
      </c>
      <c r="C31" s="522"/>
      <c r="D31" s="522"/>
    </row>
    <row r="32" spans="1:4">
      <c r="A32" s="320" t="s">
        <v>16</v>
      </c>
      <c r="B32" s="321"/>
      <c r="C32" s="321"/>
      <c r="D32" s="322"/>
    </row>
    <row r="33" spans="1:4">
      <c r="A33" s="320" t="s">
        <v>17</v>
      </c>
      <c r="B33" s="321"/>
      <c r="C33" s="321"/>
      <c r="D33" s="322"/>
    </row>
    <row r="34" spans="1:4" ht="36.75">
      <c r="A34" s="162" t="s">
        <v>58</v>
      </c>
      <c r="B34" s="167" t="s">
        <v>268</v>
      </c>
      <c r="C34" s="464">
        <v>0.61</v>
      </c>
      <c r="D34" s="464">
        <f>C34*8*D8</f>
        <v>32889.248</v>
      </c>
    </row>
    <row r="35" spans="1:4" ht="24.75">
      <c r="A35" s="163" t="s">
        <v>59</v>
      </c>
      <c r="B35" s="164" t="s">
        <v>60</v>
      </c>
      <c r="C35" s="521"/>
      <c r="D35" s="521"/>
    </row>
    <row r="36" spans="1:4" ht="24.75">
      <c r="A36" s="163" t="s">
        <v>61</v>
      </c>
      <c r="B36" s="164" t="s">
        <v>60</v>
      </c>
      <c r="C36" s="521"/>
      <c r="D36" s="521"/>
    </row>
    <row r="37" spans="1:4" ht="36.75">
      <c r="A37" s="165" t="s">
        <v>62</v>
      </c>
      <c r="B37" s="167" t="s">
        <v>268</v>
      </c>
      <c r="C37" s="521"/>
      <c r="D37" s="521"/>
    </row>
    <row r="38" spans="1:4">
      <c r="A38" s="163" t="s">
        <v>63</v>
      </c>
      <c r="B38" s="164" t="s">
        <v>60</v>
      </c>
      <c r="C38" s="521"/>
      <c r="D38" s="521"/>
    </row>
    <row r="39" spans="1:4" ht="36.75">
      <c r="A39" s="166" t="s">
        <v>20</v>
      </c>
      <c r="B39" s="167" t="s">
        <v>268</v>
      </c>
      <c r="C39" s="522"/>
      <c r="D39" s="522"/>
    </row>
    <row r="40" spans="1:4">
      <c r="A40" s="320" t="s">
        <v>43</v>
      </c>
      <c r="B40" s="321"/>
      <c r="C40" s="321"/>
      <c r="D40" s="322"/>
    </row>
    <row r="41" spans="1:4" ht="36.75">
      <c r="A41" s="163" t="s">
        <v>58</v>
      </c>
      <c r="B41" s="167" t="s">
        <v>268</v>
      </c>
      <c r="C41" s="518">
        <v>1</v>
      </c>
      <c r="D41" s="464">
        <f>C41*8*D8</f>
        <v>53916.800000000003</v>
      </c>
    </row>
    <row r="42" spans="1:4" ht="24.75">
      <c r="A42" s="163" t="s">
        <v>59</v>
      </c>
      <c r="B42" s="167" t="s">
        <v>60</v>
      </c>
      <c r="C42" s="519"/>
      <c r="D42" s="521"/>
    </row>
    <row r="43" spans="1:4" ht="24.75">
      <c r="A43" s="163" t="s">
        <v>87</v>
      </c>
      <c r="B43" s="167" t="s">
        <v>60</v>
      </c>
      <c r="C43" s="519"/>
      <c r="D43" s="521"/>
    </row>
    <row r="44" spans="1:4" ht="36.75">
      <c r="A44" s="163" t="s">
        <v>85</v>
      </c>
      <c r="B44" s="167" t="s">
        <v>268</v>
      </c>
      <c r="C44" s="519"/>
      <c r="D44" s="521"/>
    </row>
    <row r="45" spans="1:4" ht="36.75">
      <c r="A45" s="168" t="s">
        <v>86</v>
      </c>
      <c r="B45" s="167" t="s">
        <v>268</v>
      </c>
      <c r="C45" s="519"/>
      <c r="D45" s="521"/>
    </row>
    <row r="46" spans="1:4">
      <c r="A46" s="163" t="s">
        <v>63</v>
      </c>
      <c r="B46" s="167" t="s">
        <v>60</v>
      </c>
      <c r="C46" s="520"/>
      <c r="D46" s="522"/>
    </row>
    <row r="47" spans="1:4">
      <c r="A47" s="320" t="s">
        <v>21</v>
      </c>
      <c r="B47" s="321"/>
      <c r="C47" s="321"/>
      <c r="D47" s="322"/>
    </row>
    <row r="48" spans="1:4" ht="36.75">
      <c r="A48" s="165" t="s">
        <v>22</v>
      </c>
      <c r="B48" s="167" t="s">
        <v>268</v>
      </c>
      <c r="C48" s="464">
        <v>0.7</v>
      </c>
      <c r="D48" s="518">
        <f>C48*D8*8</f>
        <v>37741.760000000002</v>
      </c>
    </row>
    <row r="49" spans="1:4" ht="36.75">
      <c r="A49" s="165" t="s">
        <v>23</v>
      </c>
      <c r="B49" s="167" t="s">
        <v>268</v>
      </c>
      <c r="C49" s="521"/>
      <c r="D49" s="519"/>
    </row>
    <row r="50" spans="1:4" ht="36.75">
      <c r="A50" s="168" t="s">
        <v>64</v>
      </c>
      <c r="B50" s="167" t="s">
        <v>268</v>
      </c>
      <c r="C50" s="522"/>
      <c r="D50" s="520"/>
    </row>
    <row r="51" spans="1:4">
      <c r="A51" s="320" t="s">
        <v>24</v>
      </c>
      <c r="B51" s="321"/>
      <c r="C51" s="321"/>
      <c r="D51" s="322"/>
    </row>
    <row r="52" spans="1:4" ht="24">
      <c r="A52" s="165" t="s">
        <v>65</v>
      </c>
      <c r="B52" s="167" t="s">
        <v>57</v>
      </c>
      <c r="C52" s="464">
        <v>1.74</v>
      </c>
      <c r="D52" s="509">
        <v>91995.64</v>
      </c>
    </row>
    <row r="53" spans="1:4">
      <c r="A53" s="165" t="s">
        <v>66</v>
      </c>
      <c r="B53" s="167" t="s">
        <v>67</v>
      </c>
      <c r="C53" s="521"/>
      <c r="D53" s="510"/>
    </row>
    <row r="54" spans="1:4" ht="24">
      <c r="A54" s="165" t="s">
        <v>68</v>
      </c>
      <c r="B54" s="167" t="s">
        <v>67</v>
      </c>
      <c r="C54" s="521"/>
      <c r="D54" s="510"/>
    </row>
    <row r="55" spans="1:4" ht="36.75">
      <c r="A55" s="165" t="s">
        <v>25</v>
      </c>
      <c r="B55" s="167" t="s">
        <v>269</v>
      </c>
      <c r="C55" s="521"/>
      <c r="D55" s="510"/>
    </row>
    <row r="56" spans="1:4" ht="48.75">
      <c r="A56" s="163" t="s">
        <v>26</v>
      </c>
      <c r="B56" s="167" t="s">
        <v>269</v>
      </c>
      <c r="C56" s="521"/>
      <c r="D56" s="510"/>
    </row>
    <row r="57" spans="1:4">
      <c r="A57" s="157" t="s">
        <v>70</v>
      </c>
      <c r="B57" s="157"/>
      <c r="C57" s="521"/>
      <c r="D57" s="510"/>
    </row>
    <row r="58" spans="1:4" ht="36.75">
      <c r="A58" s="163" t="s">
        <v>71</v>
      </c>
      <c r="B58" s="167" t="s">
        <v>268</v>
      </c>
      <c r="C58" s="521"/>
      <c r="D58" s="510"/>
    </row>
    <row r="59" spans="1:4">
      <c r="A59" s="163" t="s">
        <v>72</v>
      </c>
      <c r="B59" s="167" t="s">
        <v>19</v>
      </c>
      <c r="C59" s="521"/>
      <c r="D59" s="510"/>
    </row>
    <row r="60" spans="1:4">
      <c r="A60" s="163" t="s">
        <v>73</v>
      </c>
      <c r="B60" s="164" t="s">
        <v>19</v>
      </c>
      <c r="C60" s="521"/>
      <c r="D60" s="510"/>
    </row>
    <row r="61" spans="1:4">
      <c r="A61" s="163" t="s">
        <v>74</v>
      </c>
      <c r="B61" s="164" t="s">
        <v>19</v>
      </c>
      <c r="C61" s="521"/>
      <c r="D61" s="510"/>
    </row>
    <row r="62" spans="1:4">
      <c r="A62" s="163" t="s">
        <v>75</v>
      </c>
      <c r="B62" s="164" t="s">
        <v>19</v>
      </c>
      <c r="C62" s="521"/>
      <c r="D62" s="510"/>
    </row>
    <row r="63" spans="1:4">
      <c r="A63" s="163" t="s">
        <v>27</v>
      </c>
      <c r="B63" s="164" t="s">
        <v>19</v>
      </c>
      <c r="C63" s="521"/>
      <c r="D63" s="510"/>
    </row>
    <row r="64" spans="1:4" ht="36.75">
      <c r="A64" s="168" t="s">
        <v>28</v>
      </c>
      <c r="B64" s="167" t="s">
        <v>268</v>
      </c>
      <c r="C64" s="522"/>
      <c r="D64" s="511"/>
    </row>
    <row r="65" spans="1:4">
      <c r="A65" s="320" t="s">
        <v>29</v>
      </c>
      <c r="B65" s="321"/>
      <c r="C65" s="321"/>
      <c r="D65" s="322"/>
    </row>
    <row r="66" spans="1:4" ht="24.75">
      <c r="A66" s="163" t="s">
        <v>30</v>
      </c>
      <c r="B66" s="167" t="s">
        <v>76</v>
      </c>
      <c r="C66" s="518">
        <v>1.75</v>
      </c>
      <c r="D66" s="464">
        <f>C66*8*D8</f>
        <v>94354.400000000009</v>
      </c>
    </row>
    <row r="67" spans="1:4" ht="24.75">
      <c r="A67" s="163" t="s">
        <v>77</v>
      </c>
      <c r="B67" s="167" t="s">
        <v>76</v>
      </c>
      <c r="C67" s="519"/>
      <c r="D67" s="521"/>
    </row>
    <row r="68" spans="1:4" ht="36.75">
      <c r="A68" s="163" t="s">
        <v>31</v>
      </c>
      <c r="B68" s="167" t="s">
        <v>67</v>
      </c>
      <c r="C68" s="519"/>
      <c r="D68" s="521"/>
    </row>
    <row r="69" spans="1:4" ht="24.75">
      <c r="A69" s="163" t="s">
        <v>78</v>
      </c>
      <c r="B69" s="167" t="s">
        <v>76</v>
      </c>
      <c r="C69" s="519"/>
      <c r="D69" s="521"/>
    </row>
    <row r="70" spans="1:4" ht="34.5">
      <c r="A70" s="168" t="s">
        <v>32</v>
      </c>
      <c r="B70" s="280" t="s">
        <v>268</v>
      </c>
      <c r="C70" s="519"/>
      <c r="D70" s="521"/>
    </row>
    <row r="71" spans="1:4">
      <c r="A71" s="168" t="s">
        <v>33</v>
      </c>
      <c r="B71" s="164" t="s">
        <v>67</v>
      </c>
      <c r="C71" s="520"/>
      <c r="D71" s="522"/>
    </row>
    <row r="72" spans="1:4">
      <c r="A72" s="320" t="s">
        <v>34</v>
      </c>
      <c r="B72" s="321"/>
      <c r="C72" s="321"/>
      <c r="D72" s="322"/>
    </row>
    <row r="73" spans="1:4" ht="48">
      <c r="A73" s="170" t="s">
        <v>80</v>
      </c>
      <c r="B73" s="323" t="s">
        <v>79</v>
      </c>
      <c r="C73" s="323">
        <v>2.41</v>
      </c>
      <c r="D73" s="328">
        <f>C73*8*D8</f>
        <v>129939.48800000001</v>
      </c>
    </row>
    <row r="74" spans="1:4">
      <c r="A74" s="325" t="s">
        <v>35</v>
      </c>
      <c r="B74" s="320"/>
      <c r="C74" s="464">
        <v>2.14</v>
      </c>
      <c r="D74" s="509">
        <v>115124.67</v>
      </c>
    </row>
    <row r="75" spans="1:4">
      <c r="A75" s="157" t="s">
        <v>83</v>
      </c>
      <c r="B75" s="320" t="s">
        <v>84</v>
      </c>
      <c r="C75" s="521"/>
      <c r="D75" s="510"/>
    </row>
    <row r="76" spans="1:4">
      <c r="A76" s="157" t="s">
        <v>82</v>
      </c>
      <c r="B76" s="320" t="s">
        <v>84</v>
      </c>
      <c r="C76" s="521"/>
      <c r="D76" s="510"/>
    </row>
    <row r="77" spans="1:4">
      <c r="A77" s="157" t="s">
        <v>81</v>
      </c>
      <c r="B77" s="320" t="s">
        <v>84</v>
      </c>
      <c r="C77" s="522"/>
      <c r="D77" s="511"/>
    </row>
    <row r="78" spans="1:4" ht="60">
      <c r="A78" s="157" t="s">
        <v>170</v>
      </c>
      <c r="B78" s="167" t="s">
        <v>268</v>
      </c>
      <c r="C78" s="324">
        <v>4.3499999999999996</v>
      </c>
      <c r="D78" s="319">
        <v>234017.22</v>
      </c>
    </row>
    <row r="79" spans="1:4">
      <c r="A79" s="157" t="s">
        <v>36</v>
      </c>
      <c r="B79" s="164"/>
      <c r="C79" s="121">
        <f>SUM(C78,C74,C73,C66,C52,C48,C41,C34,C30,C23,C16:C20,C14,C13)</f>
        <v>21.619999999999997</v>
      </c>
      <c r="D79" s="121">
        <f>SUM(D78,D74,D73,D66,D52,D48,D41,D34,D30,D23,D16:D20,D14,D13)</f>
        <v>1163083.4820000001</v>
      </c>
    </row>
  </sheetData>
  <mergeCells count="16">
    <mergeCell ref="C66:C71"/>
    <mergeCell ref="D66:D71"/>
    <mergeCell ref="C74:C77"/>
    <mergeCell ref="D74:D77"/>
    <mergeCell ref="C41:C46"/>
    <mergeCell ref="D41:D46"/>
    <mergeCell ref="C48:C50"/>
    <mergeCell ref="D48:D50"/>
    <mergeCell ref="C52:C64"/>
    <mergeCell ref="D52:D64"/>
    <mergeCell ref="C23:C28"/>
    <mergeCell ref="D23:D28"/>
    <mergeCell ref="C30:C31"/>
    <mergeCell ref="D30:D31"/>
    <mergeCell ref="C34:C39"/>
    <mergeCell ref="D34:D3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F67"/>
  <sheetViews>
    <sheetView topLeftCell="A45" workbookViewId="0">
      <selection activeCell="O61" sqref="O61"/>
    </sheetView>
  </sheetViews>
  <sheetFormatPr defaultRowHeight="15"/>
  <cols>
    <col min="1" max="1" width="54.85546875" customWidth="1"/>
    <col min="4" max="4" width="9.5703125" bestFit="1" customWidth="1"/>
  </cols>
  <sheetData>
    <row r="1" spans="1:6">
      <c r="A1" s="443" t="s">
        <v>0</v>
      </c>
      <c r="B1" s="444"/>
      <c r="C1" s="445"/>
      <c r="D1" s="2" t="s">
        <v>42</v>
      </c>
    </row>
    <row r="2" spans="1:6">
      <c r="A2" s="316" t="s">
        <v>348</v>
      </c>
      <c r="B2" s="2"/>
      <c r="C2" s="2"/>
      <c r="D2" s="2"/>
    </row>
    <row r="3" spans="1:6">
      <c r="A3" s="316" t="s">
        <v>90</v>
      </c>
      <c r="B3" s="2"/>
      <c r="C3" s="2"/>
      <c r="D3" s="2"/>
      <c r="F3">
        <v>8</v>
      </c>
    </row>
    <row r="4" spans="1:6">
      <c r="A4" s="3"/>
      <c r="B4" s="2"/>
      <c r="C4" s="2"/>
      <c r="D4" s="332"/>
    </row>
    <row r="5" spans="1:6">
      <c r="A5" s="26"/>
      <c r="B5" s="2"/>
      <c r="C5" s="26" t="s">
        <v>37</v>
      </c>
      <c r="D5" s="332">
        <v>1940</v>
      </c>
    </row>
    <row r="6" spans="1:6">
      <c r="A6" s="26"/>
      <c r="B6" s="2"/>
      <c r="C6" s="26" t="s">
        <v>38</v>
      </c>
      <c r="D6" s="332">
        <v>4</v>
      </c>
    </row>
    <row r="7" spans="1:6">
      <c r="A7" s="26"/>
      <c r="B7" s="2"/>
      <c r="C7" s="26" t="s">
        <v>39</v>
      </c>
      <c r="D7" s="332">
        <v>3</v>
      </c>
    </row>
    <row r="8" spans="1:6">
      <c r="A8" s="26"/>
      <c r="B8" s="2"/>
      <c r="C8" s="26" t="s">
        <v>40</v>
      </c>
      <c r="D8" s="332">
        <v>35</v>
      </c>
    </row>
    <row r="9" spans="1:6">
      <c r="A9" s="26"/>
      <c r="B9" s="2"/>
      <c r="C9" s="26" t="s">
        <v>349</v>
      </c>
      <c r="D9" s="332">
        <v>2479.4</v>
      </c>
    </row>
    <row r="10" spans="1:6">
      <c r="A10" s="26"/>
      <c r="B10" s="2"/>
      <c r="C10" s="26" t="s">
        <v>350</v>
      </c>
      <c r="D10" s="332">
        <v>214.6</v>
      </c>
    </row>
    <row r="11" spans="1:6">
      <c r="A11" s="26"/>
      <c r="B11" s="2"/>
      <c r="C11" s="26" t="s">
        <v>351</v>
      </c>
      <c r="D11" s="332">
        <v>315.3</v>
      </c>
    </row>
    <row r="12" spans="1:6" ht="48">
      <c r="A12" s="313" t="s">
        <v>1</v>
      </c>
      <c r="B12" s="313" t="s">
        <v>2</v>
      </c>
      <c r="C12" s="313" t="s">
        <v>3</v>
      </c>
      <c r="D12" s="313" t="s">
        <v>4</v>
      </c>
    </row>
    <row r="13" spans="1:6">
      <c r="A13" s="447" t="s">
        <v>5</v>
      </c>
      <c r="B13" s="448"/>
      <c r="C13" s="448"/>
      <c r="D13" s="449"/>
    </row>
    <row r="14" spans="1:6" ht="156">
      <c r="A14" s="8" t="s">
        <v>6</v>
      </c>
      <c r="B14" s="313" t="s">
        <v>7</v>
      </c>
      <c r="C14" s="313">
        <v>0.13</v>
      </c>
      <c r="D14" s="313">
        <f>C14*D9*8</f>
        <v>2578.576</v>
      </c>
    </row>
    <row r="15" spans="1:6" ht="132">
      <c r="A15" s="8" t="s">
        <v>52</v>
      </c>
      <c r="B15" s="313" t="s">
        <v>8</v>
      </c>
      <c r="C15" s="86">
        <v>2.0499999999999998</v>
      </c>
      <c r="D15" s="313">
        <f>C15*D9*8</f>
        <v>40662.159999999996</v>
      </c>
    </row>
    <row r="16" spans="1:6">
      <c r="A16" s="451" t="s">
        <v>10</v>
      </c>
      <c r="B16" s="452"/>
      <c r="C16" s="452"/>
      <c r="D16" s="453"/>
    </row>
    <row r="17" spans="1:4">
      <c r="A17" s="37" t="s">
        <v>48</v>
      </c>
      <c r="B17" s="314"/>
      <c r="C17" s="314"/>
      <c r="D17" s="314"/>
    </row>
    <row r="18" spans="1:4" ht="24.75">
      <c r="A18" s="40" t="s">
        <v>11</v>
      </c>
      <c r="B18" s="315" t="s">
        <v>46</v>
      </c>
      <c r="C18" s="454">
        <v>2.16</v>
      </c>
      <c r="D18" s="454">
        <f>C18*8*D9</f>
        <v>42844.032000000007</v>
      </c>
    </row>
    <row r="19" spans="1:4" ht="24.75">
      <c r="A19" s="40" t="s">
        <v>12</v>
      </c>
      <c r="B19" s="315" t="s">
        <v>46</v>
      </c>
      <c r="C19" s="454"/>
      <c r="D19" s="454"/>
    </row>
    <row r="20" spans="1:4" ht="24.75">
      <c r="A20" s="40" t="s">
        <v>13</v>
      </c>
      <c r="B20" s="315" t="s">
        <v>46</v>
      </c>
      <c r="C20" s="454"/>
      <c r="D20" s="454"/>
    </row>
    <row r="21" spans="1:4" ht="24.75">
      <c r="A21" s="8" t="s">
        <v>51</v>
      </c>
      <c r="B21" s="315" t="s">
        <v>47</v>
      </c>
      <c r="C21" s="454"/>
      <c r="D21" s="454"/>
    </row>
    <row r="22" spans="1:4">
      <c r="A22" s="37" t="s">
        <v>49</v>
      </c>
      <c r="B22" s="315"/>
      <c r="C22" s="454"/>
      <c r="D22" s="454"/>
    </row>
    <row r="23" spans="1:4" ht="36.75">
      <c r="A23" s="8" t="s">
        <v>50</v>
      </c>
      <c r="B23" s="315" t="s">
        <v>54</v>
      </c>
      <c r="C23" s="454"/>
      <c r="D23" s="454"/>
    </row>
    <row r="24" spans="1:4">
      <c r="A24" s="447" t="s">
        <v>55</v>
      </c>
      <c r="B24" s="448"/>
      <c r="C24" s="448"/>
      <c r="D24" s="449"/>
    </row>
    <row r="25" spans="1:4" ht="24">
      <c r="A25" s="40" t="s">
        <v>14</v>
      </c>
      <c r="B25" s="318" t="s">
        <v>56</v>
      </c>
      <c r="C25" s="454">
        <v>0.2</v>
      </c>
      <c r="D25" s="454">
        <f>C25*8*D9</f>
        <v>3967.0400000000004</v>
      </c>
    </row>
    <row r="26" spans="1:4" ht="24">
      <c r="A26" s="8" t="s">
        <v>15</v>
      </c>
      <c r="B26" s="318" t="s">
        <v>57</v>
      </c>
      <c r="C26" s="454"/>
      <c r="D26" s="454"/>
    </row>
    <row r="27" spans="1:4">
      <c r="A27" s="447" t="s">
        <v>16</v>
      </c>
      <c r="B27" s="448"/>
      <c r="C27" s="448"/>
      <c r="D27" s="449"/>
    </row>
    <row r="28" spans="1:4">
      <c r="A28" s="455" t="s">
        <v>17</v>
      </c>
      <c r="B28" s="455"/>
      <c r="C28" s="455"/>
      <c r="D28" s="455"/>
    </row>
    <row r="29" spans="1:4" ht="36.75">
      <c r="A29" s="9" t="s">
        <v>58</v>
      </c>
      <c r="B29" s="315" t="s">
        <v>8</v>
      </c>
      <c r="C29" s="454">
        <v>0.54</v>
      </c>
      <c r="D29" s="454">
        <f>C29*8*D9</f>
        <v>10711.008000000002</v>
      </c>
    </row>
    <row r="30" spans="1:4">
      <c r="A30" s="10" t="s">
        <v>59</v>
      </c>
      <c r="B30" s="25" t="s">
        <v>60</v>
      </c>
      <c r="C30" s="454"/>
      <c r="D30" s="454"/>
    </row>
    <row r="31" spans="1:4" ht="24.75">
      <c r="A31" s="10" t="s">
        <v>61</v>
      </c>
      <c r="B31" s="25" t="s">
        <v>60</v>
      </c>
      <c r="C31" s="454"/>
      <c r="D31" s="454"/>
    </row>
    <row r="32" spans="1:4" ht="36.75">
      <c r="A32" s="38" t="s">
        <v>62</v>
      </c>
      <c r="B32" s="315" t="s">
        <v>8</v>
      </c>
      <c r="C32" s="454"/>
      <c r="D32" s="454"/>
    </row>
    <row r="33" spans="1:4">
      <c r="A33" s="10" t="s">
        <v>63</v>
      </c>
      <c r="B33" s="25" t="s">
        <v>60</v>
      </c>
      <c r="C33" s="454"/>
      <c r="D33" s="454"/>
    </row>
    <row r="34" spans="1:4" ht="36.75">
      <c r="A34" s="39" t="s">
        <v>20</v>
      </c>
      <c r="B34" s="315" t="s">
        <v>8</v>
      </c>
      <c r="C34" s="454"/>
      <c r="D34" s="454"/>
    </row>
    <row r="35" spans="1:4">
      <c r="A35" s="455" t="s">
        <v>21</v>
      </c>
      <c r="B35" s="455"/>
      <c r="C35" s="455"/>
      <c r="D35" s="455"/>
    </row>
    <row r="36" spans="1:4" ht="36.75">
      <c r="A36" s="38" t="s">
        <v>22</v>
      </c>
      <c r="B36" s="315" t="s">
        <v>8</v>
      </c>
      <c r="C36" s="454">
        <v>0.62</v>
      </c>
      <c r="D36" s="454">
        <f>C36*8*D9</f>
        <v>12297.824000000001</v>
      </c>
    </row>
    <row r="37" spans="1:4" ht="36.75">
      <c r="A37" s="38" t="s">
        <v>23</v>
      </c>
      <c r="B37" s="315" t="s">
        <v>8</v>
      </c>
      <c r="C37" s="454"/>
      <c r="D37" s="454"/>
    </row>
    <row r="38" spans="1:4" ht="36.75">
      <c r="A38" s="11" t="s">
        <v>64</v>
      </c>
      <c r="B38" s="315" t="s">
        <v>8</v>
      </c>
      <c r="C38" s="454"/>
      <c r="D38" s="454"/>
    </row>
    <row r="39" spans="1:4">
      <c r="A39" s="455" t="s">
        <v>24</v>
      </c>
      <c r="B39" s="455"/>
      <c r="C39" s="455"/>
      <c r="D39" s="455"/>
    </row>
    <row r="40" spans="1:4" ht="24.75">
      <c r="A40" s="38" t="s">
        <v>65</v>
      </c>
      <c r="B40" s="24" t="s">
        <v>57</v>
      </c>
      <c r="C40" s="454">
        <v>3.35</v>
      </c>
      <c r="D40" s="512">
        <f>C40*8*D9</f>
        <v>66447.92</v>
      </c>
    </row>
    <row r="41" spans="1:4">
      <c r="A41" s="38" t="s">
        <v>66</v>
      </c>
      <c r="B41" s="24" t="s">
        <v>67</v>
      </c>
      <c r="C41" s="454"/>
      <c r="D41" s="512"/>
    </row>
    <row r="42" spans="1:4" ht="24">
      <c r="A42" s="38" t="s">
        <v>68</v>
      </c>
      <c r="B42" s="24" t="s">
        <v>67</v>
      </c>
      <c r="C42" s="454"/>
      <c r="D42" s="512"/>
    </row>
    <row r="43" spans="1:4" ht="36.75">
      <c r="A43" s="38" t="s">
        <v>25</v>
      </c>
      <c r="B43" s="24" t="s">
        <v>69</v>
      </c>
      <c r="C43" s="454"/>
      <c r="D43" s="512"/>
    </row>
    <row r="44" spans="1:4" ht="36.75">
      <c r="A44" s="10" t="s">
        <v>26</v>
      </c>
      <c r="B44" s="24" t="s">
        <v>69</v>
      </c>
      <c r="C44" s="454"/>
      <c r="D44" s="512"/>
    </row>
    <row r="45" spans="1:4">
      <c r="A45" s="314" t="s">
        <v>70</v>
      </c>
      <c r="B45" s="8"/>
      <c r="C45" s="454"/>
      <c r="D45" s="512"/>
    </row>
    <row r="46" spans="1:4" ht="36.75">
      <c r="A46" s="10" t="s">
        <v>71</v>
      </c>
      <c r="B46" s="24" t="s">
        <v>18</v>
      </c>
      <c r="C46" s="454"/>
      <c r="D46" s="512"/>
    </row>
    <row r="47" spans="1:4">
      <c r="A47" s="10" t="s">
        <v>72</v>
      </c>
      <c r="B47" s="24" t="s">
        <v>19</v>
      </c>
      <c r="C47" s="454"/>
      <c r="D47" s="512"/>
    </row>
    <row r="48" spans="1:4">
      <c r="A48" s="10" t="s">
        <v>73</v>
      </c>
      <c r="B48" s="25" t="s">
        <v>19</v>
      </c>
      <c r="C48" s="454"/>
      <c r="D48" s="512"/>
    </row>
    <row r="49" spans="1:4">
      <c r="A49" s="10" t="s">
        <v>74</v>
      </c>
      <c r="B49" s="25" t="s">
        <v>19</v>
      </c>
      <c r="C49" s="454"/>
      <c r="D49" s="512"/>
    </row>
    <row r="50" spans="1:4">
      <c r="A50" s="10" t="s">
        <v>75</v>
      </c>
      <c r="B50" s="25" t="s">
        <v>19</v>
      </c>
      <c r="C50" s="454"/>
      <c r="D50" s="512"/>
    </row>
    <row r="51" spans="1:4">
      <c r="A51" s="10" t="s">
        <v>27</v>
      </c>
      <c r="B51" s="25" t="s">
        <v>19</v>
      </c>
      <c r="C51" s="454"/>
      <c r="D51" s="512"/>
    </row>
    <row r="52" spans="1:4" ht="36.75">
      <c r="A52" s="11" t="s">
        <v>28</v>
      </c>
      <c r="B52" s="24" t="s">
        <v>18</v>
      </c>
      <c r="C52" s="454"/>
      <c r="D52" s="512"/>
    </row>
    <row r="53" spans="1:4">
      <c r="A53" s="455" t="s">
        <v>29</v>
      </c>
      <c r="B53" s="455"/>
      <c r="C53" s="455"/>
      <c r="D53" s="455"/>
    </row>
    <row r="54" spans="1:4" ht="24.75">
      <c r="A54" s="10" t="s">
        <v>30</v>
      </c>
      <c r="B54" s="24" t="s">
        <v>76</v>
      </c>
      <c r="C54" s="504">
        <v>1.54</v>
      </c>
      <c r="D54" s="489">
        <f>C54*8*D9</f>
        <v>30546.208000000002</v>
      </c>
    </row>
    <row r="55" spans="1:4" ht="24.75">
      <c r="A55" s="10" t="s">
        <v>77</v>
      </c>
      <c r="B55" s="24" t="s">
        <v>76</v>
      </c>
      <c r="C55" s="504"/>
      <c r="D55" s="489"/>
    </row>
    <row r="56" spans="1:4" ht="24.75">
      <c r="A56" s="10" t="s">
        <v>31</v>
      </c>
      <c r="B56" s="24" t="s">
        <v>67</v>
      </c>
      <c r="C56" s="504"/>
      <c r="D56" s="489"/>
    </row>
    <row r="57" spans="1:4" ht="24.75">
      <c r="A57" s="10" t="s">
        <v>78</v>
      </c>
      <c r="B57" s="24" t="s">
        <v>76</v>
      </c>
      <c r="C57" s="504"/>
      <c r="D57" s="489"/>
    </row>
    <row r="58" spans="1:4" ht="36.75">
      <c r="A58" s="11" t="s">
        <v>32</v>
      </c>
      <c r="B58" s="24" t="s">
        <v>18</v>
      </c>
      <c r="C58" s="504"/>
      <c r="D58" s="489"/>
    </row>
    <row r="59" spans="1:4">
      <c r="A59" s="11" t="s">
        <v>33</v>
      </c>
      <c r="B59" s="25" t="s">
        <v>67</v>
      </c>
      <c r="C59" s="504"/>
      <c r="D59" s="489"/>
    </row>
    <row r="60" spans="1:4">
      <c r="A60" s="447" t="s">
        <v>34</v>
      </c>
      <c r="B60" s="448"/>
      <c r="C60" s="448"/>
      <c r="D60" s="449"/>
    </row>
    <row r="61" spans="1:4" ht="48">
      <c r="A61" s="41" t="s">
        <v>80</v>
      </c>
      <c r="B61" s="311" t="s">
        <v>79</v>
      </c>
      <c r="C61" s="313">
        <v>2.41</v>
      </c>
      <c r="D61" s="313">
        <f>C61*8*D9</f>
        <v>47802.832000000002</v>
      </c>
    </row>
    <row r="62" spans="1:4">
      <c r="A62" s="312" t="s">
        <v>35</v>
      </c>
      <c r="B62" s="318"/>
      <c r="C62" s="487">
        <v>2.14</v>
      </c>
      <c r="D62" s="540">
        <v>42438.69</v>
      </c>
    </row>
    <row r="63" spans="1:4">
      <c r="A63" s="8" t="s">
        <v>83</v>
      </c>
      <c r="B63" s="318" t="s">
        <v>84</v>
      </c>
      <c r="C63" s="488"/>
      <c r="D63" s="541"/>
    </row>
    <row r="64" spans="1:4">
      <c r="A64" s="8" t="s">
        <v>82</v>
      </c>
      <c r="B64" s="318" t="s">
        <v>84</v>
      </c>
      <c r="C64" s="539"/>
      <c r="D64" s="542"/>
    </row>
    <row r="65" spans="1:6">
      <c r="A65" s="8" t="s">
        <v>81</v>
      </c>
      <c r="B65" s="318" t="s">
        <v>84</v>
      </c>
      <c r="C65" s="312"/>
      <c r="D65" s="312"/>
    </row>
    <row r="66" spans="1:6" ht="60">
      <c r="A66" s="8" t="s">
        <v>170</v>
      </c>
      <c r="B66" s="25"/>
      <c r="C66" s="313">
        <v>4.22</v>
      </c>
      <c r="D66" s="379">
        <f>C66*F3*D9</f>
        <v>83704.543999999994</v>
      </c>
    </row>
    <row r="67" spans="1:6">
      <c r="A67" s="314" t="s">
        <v>36</v>
      </c>
      <c r="B67" s="25"/>
      <c r="C67" s="318">
        <f>SUM(C66,C62,C61,C54,C40,C36,C29,C25,C18,C15,C14)</f>
        <v>19.359999999999996</v>
      </c>
      <c r="D67" s="89">
        <f>SUM(D66,D62,D61,D54,D40,D36,D29,D25,D18,D15,D14)</f>
        <v>384000.83400000003</v>
      </c>
      <c r="F67" s="65"/>
    </row>
  </sheetData>
  <mergeCells count="24">
    <mergeCell ref="A53:D53"/>
    <mergeCell ref="C54:C59"/>
    <mergeCell ref="D54:D59"/>
    <mergeCell ref="A60:D60"/>
    <mergeCell ref="C62:C64"/>
    <mergeCell ref="D62:D64"/>
    <mergeCell ref="A35:D35"/>
    <mergeCell ref="C36:C38"/>
    <mergeCell ref="D36:D38"/>
    <mergeCell ref="A39:D39"/>
    <mergeCell ref="C40:C52"/>
    <mergeCell ref="D40:D52"/>
    <mergeCell ref="C25:C26"/>
    <mergeCell ref="D25:D26"/>
    <mergeCell ref="A27:D27"/>
    <mergeCell ref="A28:D28"/>
    <mergeCell ref="C29:C34"/>
    <mergeCell ref="D29:D34"/>
    <mergeCell ref="A24:D24"/>
    <mergeCell ref="A1:C1"/>
    <mergeCell ref="A13:D13"/>
    <mergeCell ref="A16:D16"/>
    <mergeCell ref="C18:C23"/>
    <mergeCell ref="D18:D23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2:F77"/>
  <sheetViews>
    <sheetView topLeftCell="A10" workbookViewId="0">
      <selection sqref="A1:E77"/>
    </sheetView>
  </sheetViews>
  <sheetFormatPr defaultRowHeight="15"/>
  <cols>
    <col min="1" max="1" width="46.140625" customWidth="1"/>
    <col min="2" max="2" width="10.5703125" customWidth="1"/>
  </cols>
  <sheetData>
    <row r="2" spans="1:6">
      <c r="A2" s="333" t="s">
        <v>123</v>
      </c>
      <c r="B2" s="333"/>
      <c r="C2" s="333"/>
      <c r="D2" s="333"/>
    </row>
    <row r="3" spans="1:6">
      <c r="A3" s="281" t="s">
        <v>352</v>
      </c>
      <c r="B3" s="281"/>
      <c r="C3" s="281"/>
      <c r="D3" s="281"/>
    </row>
    <row r="4" spans="1:6">
      <c r="A4" s="281" t="s">
        <v>282</v>
      </c>
      <c r="B4" s="281"/>
      <c r="C4" s="281"/>
      <c r="D4" s="281"/>
    </row>
    <row r="5" spans="1:6">
      <c r="A5" s="176"/>
      <c r="B5" s="176"/>
      <c r="C5" s="200" t="s">
        <v>37</v>
      </c>
      <c r="D5" s="176">
        <v>1985</v>
      </c>
      <c r="F5">
        <v>8</v>
      </c>
    </row>
    <row r="6" spans="1:6">
      <c r="A6" s="176"/>
      <c r="B6" s="176"/>
      <c r="C6" s="200" t="s">
        <v>38</v>
      </c>
      <c r="D6" s="176">
        <v>5</v>
      </c>
    </row>
    <row r="7" spans="1:6">
      <c r="A7" s="176"/>
      <c r="B7" s="176"/>
      <c r="C7" s="200" t="s">
        <v>39</v>
      </c>
      <c r="D7" s="176">
        <v>4</v>
      </c>
    </row>
    <row r="8" spans="1:6">
      <c r="A8" s="176"/>
      <c r="B8" s="176"/>
      <c r="C8" s="200" t="s">
        <v>40</v>
      </c>
      <c r="D8" s="176">
        <v>60</v>
      </c>
    </row>
    <row r="9" spans="1:6">
      <c r="A9" s="176"/>
      <c r="B9" s="176"/>
      <c r="C9" s="200" t="s">
        <v>353</v>
      </c>
      <c r="D9" s="176">
        <v>2818.8</v>
      </c>
    </row>
    <row r="10" spans="1:6">
      <c r="A10" s="176"/>
      <c r="B10" s="176"/>
      <c r="C10" s="200" t="s">
        <v>325</v>
      </c>
      <c r="D10" s="176">
        <v>353</v>
      </c>
    </row>
    <row r="11" spans="1:6">
      <c r="A11" s="176"/>
      <c r="B11" s="176"/>
      <c r="C11" s="200" t="s">
        <v>351</v>
      </c>
      <c r="D11" s="176">
        <v>643.29999999999995</v>
      </c>
    </row>
    <row r="12" spans="1:6" ht="48.75">
      <c r="A12" s="158" t="s">
        <v>1</v>
      </c>
      <c r="B12" s="158" t="s">
        <v>2</v>
      </c>
      <c r="C12" s="158" t="s">
        <v>3</v>
      </c>
      <c r="D12" s="158" t="s">
        <v>4</v>
      </c>
    </row>
    <row r="13" spans="1:6">
      <c r="A13" s="349" t="s">
        <v>5</v>
      </c>
      <c r="B13" s="350"/>
      <c r="C13" s="350"/>
      <c r="D13" s="351"/>
    </row>
    <row r="14" spans="1:6" ht="180">
      <c r="A14" s="157" t="s">
        <v>6</v>
      </c>
      <c r="B14" s="337" t="s">
        <v>7</v>
      </c>
      <c r="C14" s="337">
        <v>0.14000000000000001</v>
      </c>
      <c r="D14" s="348">
        <f>C14*D9*8</f>
        <v>3157.0560000000005</v>
      </c>
    </row>
    <row r="15" spans="1:6" ht="156">
      <c r="A15" s="157" t="s">
        <v>52</v>
      </c>
      <c r="B15" s="167" t="s">
        <v>268</v>
      </c>
      <c r="C15" s="201">
        <v>1.62</v>
      </c>
      <c r="D15" s="348">
        <f>C15*D9*8</f>
        <v>36531.648000000008</v>
      </c>
    </row>
    <row r="16" spans="1:6">
      <c r="A16" s="157" t="s">
        <v>9</v>
      </c>
      <c r="B16" s="158"/>
      <c r="C16" s="99"/>
      <c r="D16" s="202"/>
    </row>
    <row r="17" spans="1:4">
      <c r="A17" s="157" t="s">
        <v>354</v>
      </c>
      <c r="B17" s="158" t="s">
        <v>356</v>
      </c>
      <c r="C17" s="156">
        <v>0.51</v>
      </c>
      <c r="D17" s="202">
        <f>C17*8*D9</f>
        <v>11500.704000000002</v>
      </c>
    </row>
    <row r="18" spans="1:4" ht="17.25" customHeight="1">
      <c r="A18" s="157" t="s">
        <v>355</v>
      </c>
      <c r="B18" s="158" t="s">
        <v>138</v>
      </c>
      <c r="C18" s="156">
        <v>0.21</v>
      </c>
      <c r="D18" s="202">
        <f>C18*8*D9</f>
        <v>4735.5839999999998</v>
      </c>
    </row>
    <row r="19" spans="1:4">
      <c r="A19" s="338" t="s">
        <v>10</v>
      </c>
      <c r="B19" s="339"/>
      <c r="C19" s="339"/>
      <c r="D19" s="340"/>
    </row>
    <row r="20" spans="1:4">
      <c r="A20" s="157" t="s">
        <v>48</v>
      </c>
      <c r="B20" s="157"/>
      <c r="C20" s="157"/>
      <c r="D20" s="157"/>
    </row>
    <row r="21" spans="1:4" ht="24.75">
      <c r="A21" s="159" t="s">
        <v>11</v>
      </c>
      <c r="B21" s="158" t="s">
        <v>46</v>
      </c>
      <c r="C21" s="464">
        <v>2.16</v>
      </c>
      <c r="D21" s="547">
        <f>C21*8*D9</f>
        <v>48708.864000000009</v>
      </c>
    </row>
    <row r="22" spans="1:4" ht="24.75">
      <c r="A22" s="159" t="s">
        <v>12</v>
      </c>
      <c r="B22" s="158" t="s">
        <v>46</v>
      </c>
      <c r="C22" s="521"/>
      <c r="D22" s="548"/>
    </row>
    <row r="23" spans="1:4" ht="24.75">
      <c r="A23" s="159" t="s">
        <v>13</v>
      </c>
      <c r="B23" s="158" t="s">
        <v>46</v>
      </c>
      <c r="C23" s="521"/>
      <c r="D23" s="548"/>
    </row>
    <row r="24" spans="1:4">
      <c r="A24" s="157" t="s">
        <v>51</v>
      </c>
      <c r="B24" s="158" t="s">
        <v>47</v>
      </c>
      <c r="C24" s="521"/>
      <c r="D24" s="548"/>
    </row>
    <row r="25" spans="1:4">
      <c r="A25" s="157" t="s">
        <v>49</v>
      </c>
      <c r="B25" s="158"/>
      <c r="C25" s="521"/>
      <c r="D25" s="548"/>
    </row>
    <row r="26" spans="1:4" ht="24.75">
      <c r="A26" s="157" t="s">
        <v>50</v>
      </c>
      <c r="B26" s="158" t="s">
        <v>54</v>
      </c>
      <c r="C26" s="522"/>
      <c r="D26" s="549"/>
    </row>
    <row r="27" spans="1:4" ht="24">
      <c r="A27" s="338" t="s">
        <v>55</v>
      </c>
      <c r="B27" s="339"/>
      <c r="C27" s="339"/>
      <c r="D27" s="340"/>
    </row>
    <row r="28" spans="1:4" ht="24">
      <c r="A28" s="159" t="s">
        <v>14</v>
      </c>
      <c r="B28" s="341" t="s">
        <v>56</v>
      </c>
      <c r="C28" s="464">
        <v>0.2</v>
      </c>
      <c r="D28" s="464">
        <f>C28*8*D9</f>
        <v>4510.0800000000008</v>
      </c>
    </row>
    <row r="29" spans="1:4">
      <c r="A29" s="157" t="s">
        <v>15</v>
      </c>
      <c r="B29" s="341" t="s">
        <v>57</v>
      </c>
      <c r="C29" s="522"/>
      <c r="D29" s="522"/>
    </row>
    <row r="30" spans="1:4">
      <c r="A30" s="338" t="s">
        <v>16</v>
      </c>
      <c r="B30" s="339"/>
      <c r="C30" s="339"/>
      <c r="D30" s="340"/>
    </row>
    <row r="31" spans="1:4">
      <c r="A31" s="338" t="s">
        <v>17</v>
      </c>
      <c r="B31" s="339"/>
      <c r="C31" s="339"/>
      <c r="D31" s="340"/>
    </row>
    <row r="32" spans="1:4" ht="36.75">
      <c r="A32" s="162" t="s">
        <v>58</v>
      </c>
      <c r="B32" s="167" t="s">
        <v>268</v>
      </c>
      <c r="C32" s="464">
        <v>0.61</v>
      </c>
      <c r="D32" s="464">
        <f>C32*8*D9</f>
        <v>13755.744000000001</v>
      </c>
    </row>
    <row r="33" spans="1:4" ht="24.75">
      <c r="A33" s="163" t="s">
        <v>59</v>
      </c>
      <c r="B33" s="164" t="s">
        <v>60</v>
      </c>
      <c r="C33" s="521"/>
      <c r="D33" s="521"/>
    </row>
    <row r="34" spans="1:4" ht="24.75">
      <c r="A34" s="163" t="s">
        <v>61</v>
      </c>
      <c r="B34" s="164" t="s">
        <v>60</v>
      </c>
      <c r="C34" s="521"/>
      <c r="D34" s="521"/>
    </row>
    <row r="35" spans="1:4" ht="36.75">
      <c r="A35" s="165" t="s">
        <v>62</v>
      </c>
      <c r="B35" s="167" t="s">
        <v>268</v>
      </c>
      <c r="C35" s="521"/>
      <c r="D35" s="521"/>
    </row>
    <row r="36" spans="1:4">
      <c r="A36" s="163" t="s">
        <v>63</v>
      </c>
      <c r="B36" s="164" t="s">
        <v>60</v>
      </c>
      <c r="C36" s="521"/>
      <c r="D36" s="521"/>
    </row>
    <row r="37" spans="1:4" ht="36.75">
      <c r="A37" s="166" t="s">
        <v>20</v>
      </c>
      <c r="B37" s="167" t="s">
        <v>268</v>
      </c>
      <c r="C37" s="522"/>
      <c r="D37" s="522"/>
    </row>
    <row r="38" spans="1:4">
      <c r="A38" s="338" t="s">
        <v>43</v>
      </c>
      <c r="B38" s="339"/>
      <c r="C38" s="339"/>
      <c r="D38" s="340"/>
    </row>
    <row r="39" spans="1:4" ht="36.75">
      <c r="A39" s="163" t="s">
        <v>58</v>
      </c>
      <c r="B39" s="167" t="s">
        <v>268</v>
      </c>
      <c r="C39" s="518">
        <v>1</v>
      </c>
      <c r="D39" s="464">
        <f>C39*8*D9</f>
        <v>22550.400000000001</v>
      </c>
    </row>
    <row r="40" spans="1:4" ht="24.75">
      <c r="A40" s="163" t="s">
        <v>59</v>
      </c>
      <c r="B40" s="167" t="s">
        <v>60</v>
      </c>
      <c r="C40" s="519"/>
      <c r="D40" s="521"/>
    </row>
    <row r="41" spans="1:4" ht="24.75">
      <c r="A41" s="163" t="s">
        <v>87</v>
      </c>
      <c r="B41" s="167" t="s">
        <v>60</v>
      </c>
      <c r="C41" s="519"/>
      <c r="D41" s="521"/>
    </row>
    <row r="42" spans="1:4" ht="36.75">
      <c r="A42" s="163" t="s">
        <v>85</v>
      </c>
      <c r="B42" s="167" t="s">
        <v>268</v>
      </c>
      <c r="C42" s="519"/>
      <c r="D42" s="521"/>
    </row>
    <row r="43" spans="1:4" ht="36.75">
      <c r="A43" s="168" t="s">
        <v>86</v>
      </c>
      <c r="B43" s="167" t="s">
        <v>268</v>
      </c>
      <c r="C43" s="519"/>
      <c r="D43" s="521"/>
    </row>
    <row r="44" spans="1:4">
      <c r="A44" s="163" t="s">
        <v>63</v>
      </c>
      <c r="B44" s="167" t="s">
        <v>60</v>
      </c>
      <c r="C44" s="520"/>
      <c r="D44" s="522"/>
    </row>
    <row r="45" spans="1:4">
      <c r="A45" s="338" t="s">
        <v>21</v>
      </c>
      <c r="B45" s="339"/>
      <c r="C45" s="339"/>
      <c r="D45" s="340"/>
    </row>
    <row r="46" spans="1:4" ht="36.75">
      <c r="A46" s="165" t="s">
        <v>22</v>
      </c>
      <c r="B46" s="167" t="s">
        <v>268</v>
      </c>
      <c r="C46" s="464">
        <v>0.7</v>
      </c>
      <c r="D46" s="518">
        <f>C46*D9*8</f>
        <v>15785.28</v>
      </c>
    </row>
    <row r="47" spans="1:4" ht="36.75">
      <c r="A47" s="165" t="s">
        <v>23</v>
      </c>
      <c r="B47" s="167" t="s">
        <v>268</v>
      </c>
      <c r="C47" s="521"/>
      <c r="D47" s="519"/>
    </row>
    <row r="48" spans="1:4" ht="36.75">
      <c r="A48" s="168" t="s">
        <v>64</v>
      </c>
      <c r="B48" s="167" t="s">
        <v>268</v>
      </c>
      <c r="C48" s="522"/>
      <c r="D48" s="520"/>
    </row>
    <row r="49" spans="1:4">
      <c r="A49" s="338" t="s">
        <v>24</v>
      </c>
      <c r="B49" s="339"/>
      <c r="C49" s="339"/>
      <c r="D49" s="340"/>
    </row>
    <row r="50" spans="1:4" ht="36">
      <c r="A50" s="165" t="s">
        <v>65</v>
      </c>
      <c r="B50" s="167" t="s">
        <v>57</v>
      </c>
      <c r="C50" s="464">
        <v>3.82</v>
      </c>
      <c r="D50" s="509">
        <v>75164.55</v>
      </c>
    </row>
    <row r="51" spans="1:4">
      <c r="A51" s="165" t="s">
        <v>66</v>
      </c>
      <c r="B51" s="167" t="s">
        <v>67</v>
      </c>
      <c r="C51" s="521"/>
      <c r="D51" s="510"/>
    </row>
    <row r="52" spans="1:4" ht="24">
      <c r="A52" s="165" t="s">
        <v>68</v>
      </c>
      <c r="B52" s="167" t="s">
        <v>67</v>
      </c>
      <c r="C52" s="521"/>
      <c r="D52" s="510"/>
    </row>
    <row r="53" spans="1:4" ht="36.75">
      <c r="A53" s="165" t="s">
        <v>25</v>
      </c>
      <c r="B53" s="167" t="s">
        <v>269</v>
      </c>
      <c r="C53" s="521"/>
      <c r="D53" s="510"/>
    </row>
    <row r="54" spans="1:4" ht="48.75">
      <c r="A54" s="163" t="s">
        <v>26</v>
      </c>
      <c r="B54" s="167" t="s">
        <v>69</v>
      </c>
      <c r="C54" s="521"/>
      <c r="D54" s="510"/>
    </row>
    <row r="55" spans="1:4">
      <c r="A55" s="157" t="s">
        <v>70</v>
      </c>
      <c r="B55" s="157"/>
      <c r="C55" s="521"/>
      <c r="D55" s="510"/>
    </row>
    <row r="56" spans="1:4" ht="36.75">
      <c r="A56" s="163" t="s">
        <v>71</v>
      </c>
      <c r="B56" s="167" t="s">
        <v>268</v>
      </c>
      <c r="C56" s="521"/>
      <c r="D56" s="510"/>
    </row>
    <row r="57" spans="1:4">
      <c r="A57" s="163" t="s">
        <v>72</v>
      </c>
      <c r="B57" s="167" t="s">
        <v>19</v>
      </c>
      <c r="C57" s="521"/>
      <c r="D57" s="510"/>
    </row>
    <row r="58" spans="1:4">
      <c r="A58" s="163" t="s">
        <v>73</v>
      </c>
      <c r="B58" s="164" t="s">
        <v>19</v>
      </c>
      <c r="C58" s="521"/>
      <c r="D58" s="510"/>
    </row>
    <row r="59" spans="1:4">
      <c r="A59" s="163" t="s">
        <v>74</v>
      </c>
      <c r="B59" s="164" t="s">
        <v>19</v>
      </c>
      <c r="C59" s="521"/>
      <c r="D59" s="510"/>
    </row>
    <row r="60" spans="1:4">
      <c r="A60" s="163" t="s">
        <v>75</v>
      </c>
      <c r="B60" s="164" t="s">
        <v>19</v>
      </c>
      <c r="C60" s="521"/>
      <c r="D60" s="510"/>
    </row>
    <row r="61" spans="1:4">
      <c r="A61" s="163" t="s">
        <v>27</v>
      </c>
      <c r="B61" s="164" t="s">
        <v>19</v>
      </c>
      <c r="C61" s="521"/>
      <c r="D61" s="510"/>
    </row>
    <row r="62" spans="1:4" ht="36.75">
      <c r="A62" s="168" t="s">
        <v>28</v>
      </c>
      <c r="B62" s="167" t="s">
        <v>268</v>
      </c>
      <c r="C62" s="522"/>
      <c r="D62" s="511"/>
    </row>
    <row r="63" spans="1:4">
      <c r="A63" s="338" t="s">
        <v>29</v>
      </c>
      <c r="B63" s="339"/>
      <c r="C63" s="339"/>
      <c r="D63" s="340"/>
    </row>
    <row r="64" spans="1:4" ht="24.75">
      <c r="A64" s="163" t="s">
        <v>30</v>
      </c>
      <c r="B64" s="167" t="s">
        <v>76</v>
      </c>
      <c r="C64" s="518">
        <v>1.75</v>
      </c>
      <c r="D64" s="464">
        <f>C64*8*D9</f>
        <v>39463.200000000004</v>
      </c>
    </row>
    <row r="65" spans="1:4" ht="24.75">
      <c r="A65" s="163" t="s">
        <v>77</v>
      </c>
      <c r="B65" s="167" t="s">
        <v>76</v>
      </c>
      <c r="C65" s="519"/>
      <c r="D65" s="521"/>
    </row>
    <row r="66" spans="1:4" ht="36.75">
      <c r="A66" s="163" t="s">
        <v>31</v>
      </c>
      <c r="B66" s="167" t="s">
        <v>67</v>
      </c>
      <c r="C66" s="519"/>
      <c r="D66" s="521"/>
    </row>
    <row r="67" spans="1:4" ht="24.75">
      <c r="A67" s="163" t="s">
        <v>78</v>
      </c>
      <c r="B67" s="167" t="s">
        <v>76</v>
      </c>
      <c r="C67" s="519"/>
      <c r="D67" s="521"/>
    </row>
    <row r="68" spans="1:4" ht="34.5">
      <c r="A68" s="168" t="s">
        <v>32</v>
      </c>
      <c r="B68" s="280" t="s">
        <v>268</v>
      </c>
      <c r="C68" s="519"/>
      <c r="D68" s="521"/>
    </row>
    <row r="69" spans="1:4">
      <c r="A69" s="168" t="s">
        <v>33</v>
      </c>
      <c r="B69" s="164" t="s">
        <v>67</v>
      </c>
      <c r="C69" s="520"/>
      <c r="D69" s="522"/>
    </row>
    <row r="70" spans="1:4">
      <c r="A70" s="338" t="s">
        <v>34</v>
      </c>
      <c r="B70" s="339"/>
      <c r="C70" s="339"/>
      <c r="D70" s="340"/>
    </row>
    <row r="71" spans="1:4" ht="60">
      <c r="A71" s="170" t="s">
        <v>80</v>
      </c>
      <c r="B71" s="345" t="s">
        <v>79</v>
      </c>
      <c r="C71" s="345">
        <v>2.41</v>
      </c>
      <c r="D71" s="342">
        <f>C71*8*D9</f>
        <v>54346.464000000007</v>
      </c>
    </row>
    <row r="72" spans="1:4">
      <c r="A72" s="341" t="s">
        <v>35</v>
      </c>
      <c r="B72" s="338"/>
      <c r="C72" s="464">
        <v>2.14</v>
      </c>
      <c r="D72" s="509">
        <v>48268.32</v>
      </c>
    </row>
    <row r="73" spans="1:4">
      <c r="A73" s="157" t="s">
        <v>83</v>
      </c>
      <c r="B73" s="338" t="s">
        <v>84</v>
      </c>
      <c r="C73" s="521"/>
      <c r="D73" s="510"/>
    </row>
    <row r="74" spans="1:4">
      <c r="A74" s="157" t="s">
        <v>82</v>
      </c>
      <c r="B74" s="338" t="s">
        <v>84</v>
      </c>
      <c r="C74" s="521"/>
      <c r="D74" s="510"/>
    </row>
    <row r="75" spans="1:4">
      <c r="A75" s="157" t="s">
        <v>81</v>
      </c>
      <c r="B75" s="338" t="s">
        <v>84</v>
      </c>
      <c r="C75" s="522"/>
      <c r="D75" s="511"/>
    </row>
    <row r="76" spans="1:4" ht="72">
      <c r="A76" s="157" t="s">
        <v>170</v>
      </c>
      <c r="B76" s="167" t="s">
        <v>268</v>
      </c>
      <c r="C76" s="347">
        <v>4.3499999999999996</v>
      </c>
      <c r="D76" s="336">
        <v>98116.73</v>
      </c>
    </row>
    <row r="77" spans="1:4">
      <c r="A77" s="157" t="s">
        <v>36</v>
      </c>
      <c r="B77" s="164"/>
      <c r="C77" s="121">
        <f>SUM(C76,C72,C71,C64,C50,C46,C39,C32,C28,C21,C17:C18,C15,C14)</f>
        <v>21.620000000000005</v>
      </c>
      <c r="D77" s="121">
        <f>SUM(D76,D72,D71,D64,D50,D46,D39,D32,D28,D21,D17:D18,D15,D14)</f>
        <v>476594.62400000007</v>
      </c>
    </row>
  </sheetData>
  <mergeCells count="16">
    <mergeCell ref="C21:C26"/>
    <mergeCell ref="D21:D26"/>
    <mergeCell ref="C28:C29"/>
    <mergeCell ref="D28:D29"/>
    <mergeCell ref="C32:C37"/>
    <mergeCell ref="D32:D37"/>
    <mergeCell ref="C64:C69"/>
    <mergeCell ref="D64:D69"/>
    <mergeCell ref="C72:C75"/>
    <mergeCell ref="D72:D75"/>
    <mergeCell ref="C39:C44"/>
    <mergeCell ref="D39:D44"/>
    <mergeCell ref="C46:C48"/>
    <mergeCell ref="D46:D48"/>
    <mergeCell ref="C50:C62"/>
    <mergeCell ref="D50:D62"/>
  </mergeCell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2:D80"/>
  <sheetViews>
    <sheetView topLeftCell="A10" workbookViewId="0">
      <selection activeCell="E24" sqref="E24"/>
    </sheetView>
  </sheetViews>
  <sheetFormatPr defaultRowHeight="15"/>
  <cols>
    <col min="1" max="1" width="54.5703125" customWidth="1"/>
    <col min="5" max="5" width="9.85546875" customWidth="1"/>
  </cols>
  <sheetData>
    <row r="2" spans="1:4">
      <c r="A2" s="333" t="s">
        <v>123</v>
      </c>
      <c r="B2" s="333"/>
      <c r="C2" s="333"/>
      <c r="D2" s="333"/>
    </row>
    <row r="3" spans="1:4">
      <c r="A3" s="281" t="s">
        <v>357</v>
      </c>
      <c r="B3" s="281"/>
      <c r="C3" s="281"/>
      <c r="D3" s="281"/>
    </row>
    <row r="4" spans="1:4">
      <c r="A4" s="281" t="s">
        <v>358</v>
      </c>
      <c r="B4" s="281"/>
      <c r="C4" s="281"/>
      <c r="D4" s="281"/>
    </row>
    <row r="5" spans="1:4">
      <c r="A5" s="176"/>
      <c r="B5" s="176"/>
      <c r="C5" s="200" t="s">
        <v>37</v>
      </c>
      <c r="D5" s="176">
        <v>1985</v>
      </c>
    </row>
    <row r="6" spans="1:4">
      <c r="A6" s="176"/>
      <c r="B6" s="176"/>
      <c r="C6" s="200" t="s">
        <v>38</v>
      </c>
      <c r="D6" s="176">
        <v>5</v>
      </c>
    </row>
    <row r="7" spans="1:4">
      <c r="A7" s="176"/>
      <c r="B7" s="176"/>
      <c r="C7" s="200" t="s">
        <v>39</v>
      </c>
      <c r="D7" s="176">
        <v>8</v>
      </c>
    </row>
    <row r="8" spans="1:4">
      <c r="A8" s="176"/>
      <c r="B8" s="176"/>
      <c r="C8" s="200" t="s">
        <v>40</v>
      </c>
      <c r="D8" s="176">
        <v>98</v>
      </c>
    </row>
    <row r="9" spans="1:4">
      <c r="A9" s="176"/>
      <c r="B9" s="176"/>
      <c r="C9" s="200" t="s">
        <v>353</v>
      </c>
      <c r="D9" s="176">
        <v>4896.3</v>
      </c>
    </row>
    <row r="10" spans="1:4">
      <c r="A10" s="176"/>
      <c r="B10" s="176"/>
      <c r="C10" s="200" t="s">
        <v>325</v>
      </c>
      <c r="D10" s="176">
        <v>484.7</v>
      </c>
    </row>
    <row r="11" spans="1:4">
      <c r="A11" s="176"/>
      <c r="B11" s="176"/>
      <c r="C11" s="200" t="s">
        <v>351</v>
      </c>
      <c r="D11" s="176">
        <v>1171.4000000000001</v>
      </c>
    </row>
    <row r="12" spans="1:4" ht="48.75">
      <c r="A12" s="158" t="s">
        <v>1</v>
      </c>
      <c r="B12" s="158" t="s">
        <v>2</v>
      </c>
      <c r="C12" s="158" t="s">
        <v>3</v>
      </c>
      <c r="D12" s="158" t="s">
        <v>4</v>
      </c>
    </row>
    <row r="13" spans="1:4">
      <c r="A13" s="349" t="s">
        <v>5</v>
      </c>
      <c r="B13" s="350"/>
      <c r="C13" s="350"/>
      <c r="D13" s="351"/>
    </row>
    <row r="14" spans="1:4" ht="147.75" customHeight="1">
      <c r="A14" s="157" t="s">
        <v>6</v>
      </c>
      <c r="B14" s="337" t="s">
        <v>7</v>
      </c>
      <c r="C14" s="337">
        <v>0.14000000000000001</v>
      </c>
      <c r="D14" s="348">
        <f>C14*D9*5</f>
        <v>3427.4100000000003</v>
      </c>
    </row>
    <row r="15" spans="1:4" ht="132">
      <c r="A15" s="157" t="s">
        <v>52</v>
      </c>
      <c r="B15" s="167" t="s">
        <v>268</v>
      </c>
      <c r="C15" s="201">
        <v>0.64</v>
      </c>
      <c r="D15" s="348">
        <f>C15*D9*5</f>
        <v>15668.16</v>
      </c>
    </row>
    <row r="16" spans="1:4">
      <c r="A16" s="157" t="s">
        <v>9</v>
      </c>
      <c r="B16" s="158"/>
      <c r="C16" s="99"/>
      <c r="D16" s="202"/>
    </row>
    <row r="17" spans="1:4" ht="24.75">
      <c r="A17" s="157" t="s">
        <v>359</v>
      </c>
      <c r="B17" s="158" t="s">
        <v>363</v>
      </c>
      <c r="C17" s="99">
        <v>0.97</v>
      </c>
      <c r="D17" s="202">
        <f>C17*5*D9</f>
        <v>23747.055</v>
      </c>
    </row>
    <row r="18" spans="1:4">
      <c r="A18" s="157" t="s">
        <v>360</v>
      </c>
      <c r="B18" s="158" t="s">
        <v>60</v>
      </c>
      <c r="C18" s="99">
        <v>0.25</v>
      </c>
      <c r="D18" s="202">
        <f>C18*5*D9</f>
        <v>6120.375</v>
      </c>
    </row>
    <row r="19" spans="1:4">
      <c r="A19" s="157" t="s">
        <v>361</v>
      </c>
      <c r="B19" s="158" t="s">
        <v>60</v>
      </c>
      <c r="C19" s="99">
        <v>0.15</v>
      </c>
      <c r="D19" s="202">
        <f>C19*5*D9</f>
        <v>3672.2250000000004</v>
      </c>
    </row>
    <row r="20" spans="1:4">
      <c r="A20" s="157" t="s">
        <v>362</v>
      </c>
      <c r="B20" s="158" t="s">
        <v>60</v>
      </c>
      <c r="C20" s="99">
        <v>1.96</v>
      </c>
      <c r="D20" s="202">
        <f>C20*5*D9</f>
        <v>47983.740000000005</v>
      </c>
    </row>
    <row r="21" spans="1:4">
      <c r="A21" s="338" t="s">
        <v>10</v>
      </c>
      <c r="B21" s="339"/>
      <c r="C21" s="339"/>
      <c r="D21" s="340"/>
    </row>
    <row r="22" spans="1:4">
      <c r="A22" s="157" t="s">
        <v>48</v>
      </c>
      <c r="B22" s="157"/>
      <c r="C22" s="157"/>
      <c r="D22" s="157"/>
    </row>
    <row r="23" spans="1:4" ht="24.75">
      <c r="A23" s="159" t="s">
        <v>11</v>
      </c>
      <c r="B23" s="158" t="s">
        <v>46</v>
      </c>
      <c r="C23" s="464">
        <v>2.16</v>
      </c>
      <c r="D23" s="464">
        <f>C23*5*D9</f>
        <v>52880.040000000008</v>
      </c>
    </row>
    <row r="24" spans="1:4" ht="24.75">
      <c r="A24" s="159" t="s">
        <v>12</v>
      </c>
      <c r="B24" s="158" t="s">
        <v>46</v>
      </c>
      <c r="C24" s="521"/>
      <c r="D24" s="521"/>
    </row>
    <row r="25" spans="1:4" ht="24.75">
      <c r="A25" s="159" t="s">
        <v>13</v>
      </c>
      <c r="B25" s="158" t="s">
        <v>46</v>
      </c>
      <c r="C25" s="521"/>
      <c r="D25" s="521"/>
    </row>
    <row r="26" spans="1:4" ht="24.75">
      <c r="A26" s="157" t="s">
        <v>51</v>
      </c>
      <c r="B26" s="158" t="s">
        <v>47</v>
      </c>
      <c r="C26" s="521"/>
      <c r="D26" s="521"/>
    </row>
    <row r="27" spans="1:4">
      <c r="A27" s="157" t="s">
        <v>49</v>
      </c>
      <c r="B27" s="158"/>
      <c r="C27" s="521"/>
      <c r="D27" s="521"/>
    </row>
    <row r="28" spans="1:4" ht="36.75">
      <c r="A28" s="157" t="s">
        <v>50</v>
      </c>
      <c r="B28" s="158" t="s">
        <v>54</v>
      </c>
      <c r="C28" s="522"/>
      <c r="D28" s="522"/>
    </row>
    <row r="29" spans="1:4" ht="24">
      <c r="A29" s="338" t="s">
        <v>55</v>
      </c>
      <c r="B29" s="339"/>
      <c r="C29" s="339"/>
      <c r="D29" s="340"/>
    </row>
    <row r="30" spans="1:4" ht="24">
      <c r="A30" s="159" t="s">
        <v>14</v>
      </c>
      <c r="B30" s="341" t="s">
        <v>56</v>
      </c>
      <c r="C30" s="464">
        <v>0.2</v>
      </c>
      <c r="D30" s="464">
        <f>C30*5*D9</f>
        <v>4896.3</v>
      </c>
    </row>
    <row r="31" spans="1:4" ht="24">
      <c r="A31" s="157" t="s">
        <v>15</v>
      </c>
      <c r="B31" s="341" t="s">
        <v>57</v>
      </c>
      <c r="C31" s="522"/>
      <c r="D31" s="522"/>
    </row>
    <row r="32" spans="1:4">
      <c r="A32" s="338" t="s">
        <v>16</v>
      </c>
      <c r="B32" s="339"/>
      <c r="C32" s="339"/>
      <c r="D32" s="340"/>
    </row>
    <row r="33" spans="1:4">
      <c r="A33" s="338" t="s">
        <v>17</v>
      </c>
      <c r="B33" s="339"/>
      <c r="C33" s="339"/>
      <c r="D33" s="340"/>
    </row>
    <row r="34" spans="1:4" ht="36.75">
      <c r="A34" s="162" t="s">
        <v>58</v>
      </c>
      <c r="B34" s="167" t="s">
        <v>268</v>
      </c>
      <c r="C34" s="464">
        <v>0.61</v>
      </c>
      <c r="D34" s="464">
        <f>C34*5*D9</f>
        <v>14933.715</v>
      </c>
    </row>
    <row r="35" spans="1:4">
      <c r="A35" s="163" t="s">
        <v>59</v>
      </c>
      <c r="B35" s="164" t="s">
        <v>60</v>
      </c>
      <c r="C35" s="521"/>
      <c r="D35" s="521"/>
    </row>
    <row r="36" spans="1:4" ht="24.75">
      <c r="A36" s="163" t="s">
        <v>61</v>
      </c>
      <c r="B36" s="164" t="s">
        <v>60</v>
      </c>
      <c r="C36" s="521"/>
      <c r="D36" s="521"/>
    </row>
    <row r="37" spans="1:4" ht="36.75">
      <c r="A37" s="165" t="s">
        <v>62</v>
      </c>
      <c r="B37" s="167" t="s">
        <v>268</v>
      </c>
      <c r="C37" s="521"/>
      <c r="D37" s="521"/>
    </row>
    <row r="38" spans="1:4">
      <c r="A38" s="163" t="s">
        <v>63</v>
      </c>
      <c r="B38" s="164" t="s">
        <v>60</v>
      </c>
      <c r="C38" s="521"/>
      <c r="D38" s="521"/>
    </row>
    <row r="39" spans="1:4" ht="36.75">
      <c r="A39" s="166" t="s">
        <v>20</v>
      </c>
      <c r="B39" s="167" t="s">
        <v>268</v>
      </c>
      <c r="C39" s="522"/>
      <c r="D39" s="522"/>
    </row>
    <row r="40" spans="1:4">
      <c r="A40" s="338" t="s">
        <v>43</v>
      </c>
      <c r="B40" s="339"/>
      <c r="C40" s="339"/>
      <c r="D40" s="340"/>
    </row>
    <row r="41" spans="1:4" ht="36.75">
      <c r="A41" s="163" t="s">
        <v>58</v>
      </c>
      <c r="B41" s="167" t="s">
        <v>268</v>
      </c>
      <c r="C41" s="518">
        <v>1</v>
      </c>
      <c r="D41" s="464">
        <f>C41*5*D9</f>
        <v>24481.5</v>
      </c>
    </row>
    <row r="42" spans="1:4">
      <c r="A42" s="163" t="s">
        <v>59</v>
      </c>
      <c r="B42" s="167" t="s">
        <v>60</v>
      </c>
      <c r="C42" s="519"/>
      <c r="D42" s="521"/>
    </row>
    <row r="43" spans="1:4" ht="24.75">
      <c r="A43" s="163" t="s">
        <v>87</v>
      </c>
      <c r="B43" s="167" t="s">
        <v>60</v>
      </c>
      <c r="C43" s="519"/>
      <c r="D43" s="521"/>
    </row>
    <row r="44" spans="1:4" ht="36.75">
      <c r="A44" s="163" t="s">
        <v>85</v>
      </c>
      <c r="B44" s="167" t="s">
        <v>268</v>
      </c>
      <c r="C44" s="519"/>
      <c r="D44" s="521"/>
    </row>
    <row r="45" spans="1:4" ht="36.75">
      <c r="A45" s="168" t="s">
        <v>86</v>
      </c>
      <c r="B45" s="167" t="s">
        <v>268</v>
      </c>
      <c r="C45" s="519"/>
      <c r="D45" s="521"/>
    </row>
    <row r="46" spans="1:4">
      <c r="A46" s="163" t="s">
        <v>63</v>
      </c>
      <c r="B46" s="167" t="s">
        <v>60</v>
      </c>
      <c r="C46" s="520"/>
      <c r="D46" s="522"/>
    </row>
    <row r="47" spans="1:4">
      <c r="A47" s="338" t="s">
        <v>21</v>
      </c>
      <c r="B47" s="339"/>
      <c r="C47" s="339"/>
      <c r="D47" s="340"/>
    </row>
    <row r="48" spans="1:4" ht="36.75">
      <c r="A48" s="165" t="s">
        <v>22</v>
      </c>
      <c r="B48" s="167" t="s">
        <v>268</v>
      </c>
      <c r="C48" s="464">
        <v>0.7</v>
      </c>
      <c r="D48" s="518">
        <f>C48*D9*5</f>
        <v>17137.05</v>
      </c>
    </row>
    <row r="49" spans="1:4" ht="36.75">
      <c r="A49" s="165" t="s">
        <v>23</v>
      </c>
      <c r="B49" s="167" t="s">
        <v>268</v>
      </c>
      <c r="C49" s="521"/>
      <c r="D49" s="519"/>
    </row>
    <row r="50" spans="1:4" ht="36.75">
      <c r="A50" s="168" t="s">
        <v>64</v>
      </c>
      <c r="B50" s="167" t="s">
        <v>268</v>
      </c>
      <c r="C50" s="522"/>
      <c r="D50" s="520"/>
    </row>
    <row r="51" spans="1:4">
      <c r="A51" s="338" t="s">
        <v>24</v>
      </c>
      <c r="B51" s="339"/>
      <c r="C51" s="339"/>
      <c r="D51" s="340"/>
    </row>
    <row r="52" spans="1:4" ht="24.75">
      <c r="A52" s="165" t="s">
        <v>65</v>
      </c>
      <c r="B52" s="167" t="s">
        <v>57</v>
      </c>
      <c r="C52" s="464">
        <v>2.19</v>
      </c>
      <c r="D52" s="509">
        <v>53614.49</v>
      </c>
    </row>
    <row r="53" spans="1:4">
      <c r="A53" s="165" t="s">
        <v>66</v>
      </c>
      <c r="B53" s="167" t="s">
        <v>67</v>
      </c>
      <c r="C53" s="521"/>
      <c r="D53" s="510"/>
    </row>
    <row r="54" spans="1:4" ht="24">
      <c r="A54" s="165" t="s">
        <v>68</v>
      </c>
      <c r="B54" s="167" t="s">
        <v>67</v>
      </c>
      <c r="C54" s="521"/>
      <c r="D54" s="510"/>
    </row>
    <row r="55" spans="1:4" ht="36.75">
      <c r="A55" s="165" t="s">
        <v>25</v>
      </c>
      <c r="B55" s="167" t="s">
        <v>269</v>
      </c>
      <c r="C55" s="521"/>
      <c r="D55" s="510"/>
    </row>
    <row r="56" spans="1:4" ht="36.75">
      <c r="A56" s="163" t="s">
        <v>26</v>
      </c>
      <c r="B56" s="167" t="s">
        <v>69</v>
      </c>
      <c r="C56" s="521"/>
      <c r="D56" s="510"/>
    </row>
    <row r="57" spans="1:4">
      <c r="A57" s="157" t="s">
        <v>70</v>
      </c>
      <c r="B57" s="157"/>
      <c r="C57" s="521"/>
      <c r="D57" s="510"/>
    </row>
    <row r="58" spans="1:4" ht="36.75">
      <c r="A58" s="163" t="s">
        <v>71</v>
      </c>
      <c r="B58" s="167" t="s">
        <v>268</v>
      </c>
      <c r="C58" s="521"/>
      <c r="D58" s="510"/>
    </row>
    <row r="59" spans="1:4">
      <c r="A59" s="163" t="s">
        <v>72</v>
      </c>
      <c r="B59" s="167" t="s">
        <v>19</v>
      </c>
      <c r="C59" s="521"/>
      <c r="D59" s="510"/>
    </row>
    <row r="60" spans="1:4">
      <c r="A60" s="163" t="s">
        <v>73</v>
      </c>
      <c r="B60" s="164" t="s">
        <v>19</v>
      </c>
      <c r="C60" s="521"/>
      <c r="D60" s="510"/>
    </row>
    <row r="61" spans="1:4">
      <c r="A61" s="163" t="s">
        <v>74</v>
      </c>
      <c r="B61" s="164" t="s">
        <v>19</v>
      </c>
      <c r="C61" s="521"/>
      <c r="D61" s="510"/>
    </row>
    <row r="62" spans="1:4">
      <c r="A62" s="163" t="s">
        <v>75</v>
      </c>
      <c r="B62" s="164" t="s">
        <v>19</v>
      </c>
      <c r="C62" s="521"/>
      <c r="D62" s="510"/>
    </row>
    <row r="63" spans="1:4">
      <c r="A63" s="163" t="s">
        <v>27</v>
      </c>
      <c r="B63" s="164" t="s">
        <v>19</v>
      </c>
      <c r="C63" s="521"/>
      <c r="D63" s="510"/>
    </row>
    <row r="64" spans="1:4" ht="36.75">
      <c r="A64" s="168" t="s">
        <v>28</v>
      </c>
      <c r="B64" s="167" t="s">
        <v>268</v>
      </c>
      <c r="C64" s="522"/>
      <c r="D64" s="511"/>
    </row>
    <row r="65" spans="1:4">
      <c r="A65" s="338" t="s">
        <v>29</v>
      </c>
      <c r="B65" s="339"/>
      <c r="C65" s="339"/>
      <c r="D65" s="340"/>
    </row>
    <row r="66" spans="1:4" ht="24.75">
      <c r="A66" s="163" t="s">
        <v>30</v>
      </c>
      <c r="B66" s="167" t="s">
        <v>76</v>
      </c>
      <c r="C66" s="518">
        <v>1.75</v>
      </c>
      <c r="D66" s="464">
        <f>C66*5*D9</f>
        <v>42842.625</v>
      </c>
    </row>
    <row r="67" spans="1:4" ht="24.75">
      <c r="A67" s="163" t="s">
        <v>77</v>
      </c>
      <c r="B67" s="167" t="s">
        <v>76</v>
      </c>
      <c r="C67" s="519"/>
      <c r="D67" s="521"/>
    </row>
    <row r="68" spans="1:4" ht="24.75">
      <c r="A68" s="163" t="s">
        <v>31</v>
      </c>
      <c r="B68" s="167" t="s">
        <v>67</v>
      </c>
      <c r="C68" s="519"/>
      <c r="D68" s="521"/>
    </row>
    <row r="69" spans="1:4" ht="24.75">
      <c r="A69" s="163" t="s">
        <v>78</v>
      </c>
      <c r="B69" s="167" t="s">
        <v>76</v>
      </c>
      <c r="C69" s="519"/>
      <c r="D69" s="521"/>
    </row>
    <row r="70" spans="1:4" ht="34.5">
      <c r="A70" s="168" t="s">
        <v>32</v>
      </c>
      <c r="B70" s="280" t="s">
        <v>268</v>
      </c>
      <c r="C70" s="519"/>
      <c r="D70" s="521"/>
    </row>
    <row r="71" spans="1:4">
      <c r="A71" s="168" t="s">
        <v>33</v>
      </c>
      <c r="B71" s="164" t="s">
        <v>67</v>
      </c>
      <c r="C71" s="520"/>
      <c r="D71" s="522"/>
    </row>
    <row r="72" spans="1:4">
      <c r="A72" s="338" t="s">
        <v>34</v>
      </c>
      <c r="B72" s="339"/>
      <c r="C72" s="339"/>
      <c r="D72" s="340"/>
    </row>
    <row r="73" spans="1:4" ht="48">
      <c r="A73" s="170" t="s">
        <v>80</v>
      </c>
      <c r="B73" s="345" t="s">
        <v>79</v>
      </c>
      <c r="C73" s="345">
        <v>2.41</v>
      </c>
      <c r="D73" s="342">
        <f>C73*5*D9</f>
        <v>59000.415000000008</v>
      </c>
    </row>
    <row r="74" spans="1:4">
      <c r="A74" s="341" t="s">
        <v>35</v>
      </c>
      <c r="B74" s="338"/>
      <c r="C74" s="464">
        <v>2.14</v>
      </c>
      <c r="D74" s="509">
        <v>52386.26</v>
      </c>
    </row>
    <row r="75" spans="1:4">
      <c r="A75" s="157" t="s">
        <v>83</v>
      </c>
      <c r="B75" s="338" t="s">
        <v>84</v>
      </c>
      <c r="C75" s="521"/>
      <c r="D75" s="510"/>
    </row>
    <row r="76" spans="1:4">
      <c r="A76" s="157" t="s">
        <v>82</v>
      </c>
      <c r="B76" s="338" t="s">
        <v>84</v>
      </c>
      <c r="C76" s="521"/>
      <c r="D76" s="510"/>
    </row>
    <row r="77" spans="1:4">
      <c r="A77" s="157" t="s">
        <v>81</v>
      </c>
      <c r="B77" s="338" t="s">
        <v>84</v>
      </c>
      <c r="C77" s="522"/>
      <c r="D77" s="511"/>
    </row>
    <row r="78" spans="1:4" ht="60">
      <c r="A78" s="157" t="s">
        <v>170</v>
      </c>
      <c r="B78" s="167" t="s">
        <v>268</v>
      </c>
      <c r="C78" s="347">
        <v>4.3499999999999996</v>
      </c>
      <c r="D78" s="336">
        <v>114812.78</v>
      </c>
    </row>
    <row r="79" spans="1:4">
      <c r="A79" s="8" t="s">
        <v>113</v>
      </c>
      <c r="B79" s="167"/>
      <c r="C79" s="347"/>
      <c r="D79" s="336">
        <v>-3514.59</v>
      </c>
    </row>
    <row r="80" spans="1:4">
      <c r="A80" s="157" t="s">
        <v>36</v>
      </c>
      <c r="B80" s="164"/>
      <c r="C80" s="121">
        <f>SUM(C78,C74,C73,C66,C52,C48,C41,C34,C30,C23,C17:C20,C15,C14)</f>
        <v>21.619999999999997</v>
      </c>
      <c r="D80" s="121">
        <f>SUM(D78,D74,D73,D66,D52,D48,D41,D34,D30,D23,D17:D20,D15,D14,D79)</f>
        <v>534089.55000000005</v>
      </c>
    </row>
  </sheetData>
  <mergeCells count="16">
    <mergeCell ref="C23:C28"/>
    <mergeCell ref="D23:D28"/>
    <mergeCell ref="C30:C31"/>
    <mergeCell ref="D30:D31"/>
    <mergeCell ref="C34:C39"/>
    <mergeCell ref="D34:D39"/>
    <mergeCell ref="C66:C71"/>
    <mergeCell ref="D66:D71"/>
    <mergeCell ref="C74:C77"/>
    <mergeCell ref="D74:D77"/>
    <mergeCell ref="C41:C46"/>
    <mergeCell ref="D41:D46"/>
    <mergeCell ref="C48:C50"/>
    <mergeCell ref="D48:D50"/>
    <mergeCell ref="C52:C64"/>
    <mergeCell ref="D52:D64"/>
  </mergeCells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2:F80"/>
  <sheetViews>
    <sheetView topLeftCell="A63" workbookViewId="0">
      <selection activeCell="J78" sqref="J78"/>
    </sheetView>
  </sheetViews>
  <sheetFormatPr defaultRowHeight="15"/>
  <cols>
    <col min="1" max="1" width="45.42578125" customWidth="1"/>
    <col min="4" max="4" width="9.140625" customWidth="1"/>
  </cols>
  <sheetData>
    <row r="2" spans="1:6">
      <c r="A2" s="333" t="s">
        <v>123</v>
      </c>
      <c r="B2" s="333"/>
      <c r="C2" s="333"/>
      <c r="D2" s="333"/>
    </row>
    <row r="3" spans="1:6">
      <c r="A3" s="281" t="s">
        <v>364</v>
      </c>
      <c r="B3" s="281"/>
      <c r="C3" s="281"/>
      <c r="D3" s="281"/>
    </row>
    <row r="4" spans="1:6">
      <c r="A4" s="281" t="s">
        <v>365</v>
      </c>
      <c r="B4" s="281"/>
      <c r="C4" s="281"/>
      <c r="D4" s="281"/>
    </row>
    <row r="5" spans="1:6">
      <c r="A5" s="176"/>
      <c r="B5" s="176"/>
      <c r="C5" s="200" t="s">
        <v>37</v>
      </c>
      <c r="D5" s="176">
        <v>1990</v>
      </c>
      <c r="F5">
        <v>6</v>
      </c>
    </row>
    <row r="6" spans="1:6">
      <c r="A6" s="176"/>
      <c r="B6" s="176"/>
      <c r="C6" s="200" t="s">
        <v>38</v>
      </c>
      <c r="D6" s="176">
        <v>5</v>
      </c>
    </row>
    <row r="7" spans="1:6">
      <c r="A7" s="176"/>
      <c r="B7" s="176"/>
      <c r="C7" s="200" t="s">
        <v>39</v>
      </c>
      <c r="D7" s="176">
        <v>4</v>
      </c>
    </row>
    <row r="8" spans="1:6">
      <c r="A8" s="176"/>
      <c r="B8" s="176"/>
      <c r="C8" s="200" t="s">
        <v>40</v>
      </c>
      <c r="D8" s="176">
        <v>59</v>
      </c>
    </row>
    <row r="9" spans="1:6">
      <c r="A9" s="176"/>
      <c r="B9" s="176"/>
      <c r="C9" s="200" t="s">
        <v>353</v>
      </c>
      <c r="D9" s="176">
        <v>2830.3</v>
      </c>
    </row>
    <row r="10" spans="1:6">
      <c r="A10" s="176"/>
      <c r="B10" s="176"/>
      <c r="C10" s="200" t="s">
        <v>325</v>
      </c>
      <c r="D10" s="176">
        <v>344</v>
      </c>
    </row>
    <row r="11" spans="1:6">
      <c r="A11" s="176"/>
      <c r="B11" s="176"/>
      <c r="C11" s="200" t="s">
        <v>351</v>
      </c>
      <c r="D11" s="176">
        <v>595</v>
      </c>
    </row>
    <row r="12" spans="1:6" ht="48.75">
      <c r="A12" s="158" t="s">
        <v>1</v>
      </c>
      <c r="B12" s="158" t="s">
        <v>2</v>
      </c>
      <c r="C12" s="158" t="s">
        <v>3</v>
      </c>
      <c r="D12" s="158" t="s">
        <v>4</v>
      </c>
    </row>
    <row r="13" spans="1:6">
      <c r="A13" s="349" t="s">
        <v>5</v>
      </c>
      <c r="B13" s="350"/>
      <c r="C13" s="350"/>
      <c r="D13" s="351"/>
    </row>
    <row r="14" spans="1:6" ht="180">
      <c r="A14" s="157" t="s">
        <v>6</v>
      </c>
      <c r="B14" s="337" t="s">
        <v>7</v>
      </c>
      <c r="C14" s="337">
        <v>0.14000000000000001</v>
      </c>
      <c r="D14" s="348">
        <f>C14*D9*6</f>
        <v>2377.4520000000002</v>
      </c>
    </row>
    <row r="15" spans="1:6" ht="168">
      <c r="A15" s="157" t="s">
        <v>52</v>
      </c>
      <c r="B15" s="167" t="s">
        <v>268</v>
      </c>
      <c r="C15" s="201">
        <v>0.56999999999999995</v>
      </c>
      <c r="D15" s="348">
        <f>C15*D9*6</f>
        <v>9679.6260000000002</v>
      </c>
    </row>
    <row r="16" spans="1:6">
      <c r="A16" s="157" t="s">
        <v>9</v>
      </c>
      <c r="B16" s="158"/>
      <c r="C16" s="99"/>
      <c r="D16" s="202"/>
    </row>
    <row r="17" spans="1:4" ht="24">
      <c r="A17" s="157" t="s">
        <v>366</v>
      </c>
      <c r="B17" s="158"/>
      <c r="C17" s="99">
        <v>0.22</v>
      </c>
      <c r="D17" s="202">
        <f>C17*6*D9</f>
        <v>3735.9960000000005</v>
      </c>
    </row>
    <row r="18" spans="1:4" ht="15.75" customHeight="1">
      <c r="A18" s="157" t="s">
        <v>367</v>
      </c>
      <c r="B18" s="158"/>
      <c r="C18" s="99">
        <v>0.28000000000000003</v>
      </c>
      <c r="D18" s="202">
        <f>C18*6*D9</f>
        <v>4754.9040000000005</v>
      </c>
    </row>
    <row r="19" spans="1:4">
      <c r="A19" s="157" t="s">
        <v>368</v>
      </c>
      <c r="B19" s="158"/>
      <c r="C19" s="99">
        <v>0.27</v>
      </c>
      <c r="D19" s="202">
        <f>C19*6*D9</f>
        <v>4585.0860000000002</v>
      </c>
    </row>
    <row r="20" spans="1:4" ht="24">
      <c r="A20" s="157" t="s">
        <v>369</v>
      </c>
      <c r="B20" s="158"/>
      <c r="C20" s="99">
        <v>2.63</v>
      </c>
      <c r="D20" s="202">
        <f>C20*6*D9</f>
        <v>44662.133999999998</v>
      </c>
    </row>
    <row r="21" spans="1:4">
      <c r="A21" s="338" t="s">
        <v>10</v>
      </c>
      <c r="B21" s="339"/>
      <c r="C21" s="339"/>
      <c r="D21" s="340"/>
    </row>
    <row r="22" spans="1:4">
      <c r="A22" s="157" t="s">
        <v>48</v>
      </c>
      <c r="B22" s="157"/>
      <c r="C22" s="157"/>
      <c r="D22" s="157"/>
    </row>
    <row r="23" spans="1:4" ht="24.75">
      <c r="A23" s="159" t="s">
        <v>11</v>
      </c>
      <c r="B23" s="158" t="s">
        <v>46</v>
      </c>
      <c r="C23" s="345">
        <v>2.16</v>
      </c>
      <c r="D23" s="345">
        <f>C23*6*D9</f>
        <v>36680.688000000002</v>
      </c>
    </row>
    <row r="24" spans="1:4" ht="24.75">
      <c r="A24" s="159" t="s">
        <v>12</v>
      </c>
      <c r="B24" s="158" t="s">
        <v>46</v>
      </c>
      <c r="C24" s="346"/>
      <c r="D24" s="346"/>
    </row>
    <row r="25" spans="1:4" ht="24.75">
      <c r="A25" s="159" t="s">
        <v>13</v>
      </c>
      <c r="B25" s="158" t="s">
        <v>46</v>
      </c>
      <c r="C25" s="346"/>
      <c r="D25" s="346"/>
    </row>
    <row r="26" spans="1:4" ht="24.75">
      <c r="A26" s="157" t="s">
        <v>51</v>
      </c>
      <c r="B26" s="158" t="s">
        <v>47</v>
      </c>
      <c r="C26" s="346"/>
      <c r="D26" s="346"/>
    </row>
    <row r="27" spans="1:4">
      <c r="A27" s="157" t="s">
        <v>49</v>
      </c>
      <c r="B27" s="158"/>
      <c r="C27" s="346"/>
      <c r="D27" s="346"/>
    </row>
    <row r="28" spans="1:4" ht="36.75">
      <c r="A28" s="157" t="s">
        <v>50</v>
      </c>
      <c r="B28" s="158" t="s">
        <v>54</v>
      </c>
      <c r="C28" s="347"/>
      <c r="D28" s="347"/>
    </row>
    <row r="29" spans="1:4" ht="24">
      <c r="A29" s="338" t="s">
        <v>55</v>
      </c>
      <c r="B29" s="339"/>
      <c r="C29" s="339"/>
      <c r="D29" s="340"/>
    </row>
    <row r="30" spans="1:4" ht="24">
      <c r="A30" s="159" t="s">
        <v>14</v>
      </c>
      <c r="B30" s="341" t="s">
        <v>56</v>
      </c>
      <c r="C30" s="345">
        <v>0.2</v>
      </c>
      <c r="D30" s="345">
        <f>C30*6*D9</f>
        <v>3396.3600000000006</v>
      </c>
    </row>
    <row r="31" spans="1:4" ht="24">
      <c r="A31" s="157" t="s">
        <v>15</v>
      </c>
      <c r="B31" s="341" t="s">
        <v>57</v>
      </c>
      <c r="C31" s="347"/>
      <c r="D31" s="347"/>
    </row>
    <row r="32" spans="1:4">
      <c r="A32" s="338" t="s">
        <v>16</v>
      </c>
      <c r="B32" s="339"/>
      <c r="C32" s="339"/>
      <c r="D32" s="340"/>
    </row>
    <row r="33" spans="1:4">
      <c r="A33" s="338" t="s">
        <v>17</v>
      </c>
      <c r="B33" s="339"/>
      <c r="C33" s="339"/>
      <c r="D33" s="340"/>
    </row>
    <row r="34" spans="1:4" ht="36.75">
      <c r="A34" s="162" t="s">
        <v>58</v>
      </c>
      <c r="B34" s="167" t="s">
        <v>268</v>
      </c>
      <c r="C34" s="345">
        <v>0.61</v>
      </c>
      <c r="D34" s="345">
        <f>C34*6*D9</f>
        <v>10358.898000000001</v>
      </c>
    </row>
    <row r="35" spans="1:4" ht="24.75">
      <c r="A35" s="163" t="s">
        <v>59</v>
      </c>
      <c r="B35" s="164" t="s">
        <v>60</v>
      </c>
      <c r="C35" s="346"/>
      <c r="D35" s="346"/>
    </row>
    <row r="36" spans="1:4" ht="24.75">
      <c r="A36" s="163" t="s">
        <v>61</v>
      </c>
      <c r="B36" s="164" t="s">
        <v>60</v>
      </c>
      <c r="C36" s="346"/>
      <c r="D36" s="346"/>
    </row>
    <row r="37" spans="1:4" ht="36.75">
      <c r="A37" s="165" t="s">
        <v>62</v>
      </c>
      <c r="B37" s="167" t="s">
        <v>268</v>
      </c>
      <c r="C37" s="346"/>
      <c r="D37" s="346"/>
    </row>
    <row r="38" spans="1:4">
      <c r="A38" s="163" t="s">
        <v>63</v>
      </c>
      <c r="B38" s="164" t="s">
        <v>60</v>
      </c>
      <c r="C38" s="346"/>
      <c r="D38" s="346"/>
    </row>
    <row r="39" spans="1:4" ht="36.75">
      <c r="A39" s="166" t="s">
        <v>20</v>
      </c>
      <c r="B39" s="167" t="s">
        <v>268</v>
      </c>
      <c r="C39" s="347"/>
      <c r="D39" s="347"/>
    </row>
    <row r="40" spans="1:4">
      <c r="A40" s="338" t="s">
        <v>43</v>
      </c>
      <c r="B40" s="339"/>
      <c r="C40" s="339"/>
      <c r="D40" s="340"/>
    </row>
    <row r="41" spans="1:4" ht="36.75">
      <c r="A41" s="163" t="s">
        <v>58</v>
      </c>
      <c r="B41" s="167" t="s">
        <v>268</v>
      </c>
      <c r="C41" s="342">
        <v>1</v>
      </c>
      <c r="D41" s="345">
        <f>C41*6*D9</f>
        <v>16981.800000000003</v>
      </c>
    </row>
    <row r="42" spans="1:4" ht="24.75">
      <c r="A42" s="163" t="s">
        <v>59</v>
      </c>
      <c r="B42" s="167" t="s">
        <v>60</v>
      </c>
      <c r="C42" s="343"/>
      <c r="D42" s="346"/>
    </row>
    <row r="43" spans="1:4" ht="24.75">
      <c r="A43" s="163" t="s">
        <v>87</v>
      </c>
      <c r="B43" s="167" t="s">
        <v>60</v>
      </c>
      <c r="C43" s="343"/>
      <c r="D43" s="346"/>
    </row>
    <row r="44" spans="1:4" ht="36.75">
      <c r="A44" s="163" t="s">
        <v>85</v>
      </c>
      <c r="B44" s="167" t="s">
        <v>268</v>
      </c>
      <c r="C44" s="343"/>
      <c r="D44" s="346"/>
    </row>
    <row r="45" spans="1:4" ht="36.75">
      <c r="A45" s="168" t="s">
        <v>86</v>
      </c>
      <c r="B45" s="167" t="s">
        <v>268</v>
      </c>
      <c r="C45" s="343"/>
      <c r="D45" s="346"/>
    </row>
    <row r="46" spans="1:4">
      <c r="A46" s="163" t="s">
        <v>63</v>
      </c>
      <c r="B46" s="167" t="s">
        <v>60</v>
      </c>
      <c r="C46" s="344"/>
      <c r="D46" s="347"/>
    </row>
    <row r="47" spans="1:4">
      <c r="A47" s="338" t="s">
        <v>21</v>
      </c>
      <c r="B47" s="339"/>
      <c r="C47" s="339"/>
      <c r="D47" s="340"/>
    </row>
    <row r="48" spans="1:4" ht="36.75">
      <c r="A48" s="165" t="s">
        <v>22</v>
      </c>
      <c r="B48" s="167" t="s">
        <v>268</v>
      </c>
      <c r="C48" s="345">
        <v>0.7</v>
      </c>
      <c r="D48" s="342">
        <f>C48*D9*6</f>
        <v>11887.26</v>
      </c>
    </row>
    <row r="49" spans="1:4" ht="36.75">
      <c r="A49" s="165" t="s">
        <v>23</v>
      </c>
      <c r="B49" s="167" t="s">
        <v>268</v>
      </c>
      <c r="C49" s="346"/>
      <c r="D49" s="343"/>
    </row>
    <row r="50" spans="1:4" ht="36.75">
      <c r="A50" s="168" t="s">
        <v>64</v>
      </c>
      <c r="B50" s="167" t="s">
        <v>268</v>
      </c>
      <c r="C50" s="347"/>
      <c r="D50" s="344"/>
    </row>
    <row r="51" spans="1:4">
      <c r="A51" s="338" t="s">
        <v>24</v>
      </c>
      <c r="B51" s="339"/>
      <c r="C51" s="339"/>
      <c r="D51" s="340"/>
    </row>
    <row r="52" spans="1:4" ht="36">
      <c r="A52" s="165" t="s">
        <v>65</v>
      </c>
      <c r="B52" s="167" t="s">
        <v>57</v>
      </c>
      <c r="C52" s="345">
        <v>2.19</v>
      </c>
      <c r="D52" s="334">
        <f>C52*6*D9</f>
        <v>37190.142000000007</v>
      </c>
    </row>
    <row r="53" spans="1:4">
      <c r="A53" s="165" t="s">
        <v>66</v>
      </c>
      <c r="B53" s="167" t="s">
        <v>67</v>
      </c>
      <c r="C53" s="346"/>
      <c r="D53" s="335"/>
    </row>
    <row r="54" spans="1:4" ht="24">
      <c r="A54" s="165" t="s">
        <v>68</v>
      </c>
      <c r="B54" s="167" t="s">
        <v>67</v>
      </c>
      <c r="C54" s="346"/>
      <c r="D54" s="335"/>
    </row>
    <row r="55" spans="1:4" ht="36.75">
      <c r="A55" s="165" t="s">
        <v>25</v>
      </c>
      <c r="B55" s="167" t="s">
        <v>269</v>
      </c>
      <c r="C55" s="346"/>
      <c r="D55" s="335"/>
    </row>
    <row r="56" spans="1:4" ht="48.75">
      <c r="A56" s="163" t="s">
        <v>26</v>
      </c>
      <c r="B56" s="167" t="s">
        <v>69</v>
      </c>
      <c r="C56" s="346"/>
      <c r="D56" s="335"/>
    </row>
    <row r="57" spans="1:4">
      <c r="A57" s="157" t="s">
        <v>70</v>
      </c>
      <c r="B57" s="157"/>
      <c r="C57" s="346"/>
      <c r="D57" s="335"/>
    </row>
    <row r="58" spans="1:4" ht="36.75">
      <c r="A58" s="163" t="s">
        <v>71</v>
      </c>
      <c r="B58" s="167" t="s">
        <v>268</v>
      </c>
      <c r="C58" s="346"/>
      <c r="D58" s="335"/>
    </row>
    <row r="59" spans="1:4">
      <c r="A59" s="163" t="s">
        <v>72</v>
      </c>
      <c r="B59" s="167" t="s">
        <v>19</v>
      </c>
      <c r="C59" s="346"/>
      <c r="D59" s="335"/>
    </row>
    <row r="60" spans="1:4">
      <c r="A60" s="163" t="s">
        <v>73</v>
      </c>
      <c r="B60" s="164" t="s">
        <v>19</v>
      </c>
      <c r="C60" s="346"/>
      <c r="D60" s="335"/>
    </row>
    <row r="61" spans="1:4">
      <c r="A61" s="163" t="s">
        <v>74</v>
      </c>
      <c r="B61" s="164" t="s">
        <v>19</v>
      </c>
      <c r="C61" s="346"/>
      <c r="D61" s="335"/>
    </row>
    <row r="62" spans="1:4">
      <c r="A62" s="163" t="s">
        <v>75</v>
      </c>
      <c r="B62" s="164" t="s">
        <v>19</v>
      </c>
      <c r="C62" s="346"/>
      <c r="D62" s="335"/>
    </row>
    <row r="63" spans="1:4">
      <c r="A63" s="163" t="s">
        <v>27</v>
      </c>
      <c r="B63" s="164" t="s">
        <v>19</v>
      </c>
      <c r="C63" s="346"/>
      <c r="D63" s="335"/>
    </row>
    <row r="64" spans="1:4" ht="36.75">
      <c r="A64" s="168" t="s">
        <v>28</v>
      </c>
      <c r="B64" s="167" t="s">
        <v>268</v>
      </c>
      <c r="C64" s="347"/>
      <c r="D64" s="336"/>
    </row>
    <row r="65" spans="1:4">
      <c r="A65" s="338" t="s">
        <v>29</v>
      </c>
      <c r="B65" s="339"/>
      <c r="C65" s="339"/>
      <c r="D65" s="340"/>
    </row>
    <row r="66" spans="1:4" ht="24.75">
      <c r="A66" s="163" t="s">
        <v>30</v>
      </c>
      <c r="B66" s="167" t="s">
        <v>76</v>
      </c>
      <c r="C66" s="342">
        <v>1.75</v>
      </c>
      <c r="D66" s="345">
        <f>C66*6*D9</f>
        <v>29718.15</v>
      </c>
    </row>
    <row r="67" spans="1:4" ht="24.75">
      <c r="A67" s="163" t="s">
        <v>77</v>
      </c>
      <c r="B67" s="167" t="s">
        <v>76</v>
      </c>
      <c r="C67" s="343"/>
      <c r="D67" s="346"/>
    </row>
    <row r="68" spans="1:4" ht="36.75">
      <c r="A68" s="163" t="s">
        <v>31</v>
      </c>
      <c r="B68" s="167" t="s">
        <v>67</v>
      </c>
      <c r="C68" s="343"/>
      <c r="D68" s="346"/>
    </row>
    <row r="69" spans="1:4" ht="24.75">
      <c r="A69" s="163" t="s">
        <v>78</v>
      </c>
      <c r="B69" s="167" t="s">
        <v>76</v>
      </c>
      <c r="C69" s="343"/>
      <c r="D69" s="346"/>
    </row>
    <row r="70" spans="1:4" ht="34.5">
      <c r="A70" s="168" t="s">
        <v>32</v>
      </c>
      <c r="B70" s="280" t="s">
        <v>268</v>
      </c>
      <c r="C70" s="343"/>
      <c r="D70" s="346"/>
    </row>
    <row r="71" spans="1:4">
      <c r="A71" s="168" t="s">
        <v>33</v>
      </c>
      <c r="B71" s="164" t="s">
        <v>67</v>
      </c>
      <c r="C71" s="344"/>
      <c r="D71" s="347"/>
    </row>
    <row r="72" spans="1:4">
      <c r="A72" s="338" t="s">
        <v>34</v>
      </c>
      <c r="B72" s="339"/>
      <c r="C72" s="339"/>
      <c r="D72" s="340"/>
    </row>
    <row r="73" spans="1:4" ht="60">
      <c r="A73" s="170" t="s">
        <v>80</v>
      </c>
      <c r="B73" s="345" t="s">
        <v>79</v>
      </c>
      <c r="C73" s="345">
        <v>2.41</v>
      </c>
      <c r="D73" s="342">
        <f>C73*6*D9</f>
        <v>40926.138000000006</v>
      </c>
    </row>
    <row r="74" spans="1:4">
      <c r="A74" s="341" t="s">
        <v>35</v>
      </c>
      <c r="B74" s="338"/>
      <c r="C74" s="345">
        <v>2.14</v>
      </c>
      <c r="D74" s="334">
        <v>36328.980000000003</v>
      </c>
    </row>
    <row r="75" spans="1:4">
      <c r="A75" s="157" t="s">
        <v>83</v>
      </c>
      <c r="B75" s="338" t="s">
        <v>84</v>
      </c>
      <c r="C75" s="346"/>
      <c r="D75" s="335"/>
    </row>
    <row r="76" spans="1:4">
      <c r="A76" s="157" t="s">
        <v>82</v>
      </c>
      <c r="B76" s="338" t="s">
        <v>84</v>
      </c>
      <c r="C76" s="346"/>
      <c r="D76" s="335"/>
    </row>
    <row r="77" spans="1:4">
      <c r="A77" s="157" t="s">
        <v>81</v>
      </c>
      <c r="B77" s="338" t="s">
        <v>84</v>
      </c>
      <c r="C77" s="347"/>
      <c r="D77" s="336"/>
    </row>
    <row r="78" spans="1:4" ht="72">
      <c r="A78" s="157" t="s">
        <v>170</v>
      </c>
      <c r="B78" s="167" t="s">
        <v>268</v>
      </c>
      <c r="C78" s="347">
        <v>4.3499999999999996</v>
      </c>
      <c r="D78" s="336">
        <v>81162.11</v>
      </c>
    </row>
    <row r="79" spans="1:4">
      <c r="A79" s="8" t="s">
        <v>113</v>
      </c>
      <c r="B79" s="167"/>
      <c r="C79" s="347"/>
      <c r="D79" s="336">
        <v>-2745.99</v>
      </c>
    </row>
    <row r="80" spans="1:4">
      <c r="A80" s="157" t="s">
        <v>36</v>
      </c>
      <c r="B80" s="164"/>
      <c r="C80" s="121">
        <f>SUM(C78,C74,C73,C66,C52,C48,C41,C34,C30,C23,C17:C20,C15,C14)</f>
        <v>21.619999999999997</v>
      </c>
      <c r="D80" s="121">
        <f>SUM(D78,D74,D73,D66,D52,D48,D41,D34,D30,D23,D17:D20,D15,D14,D79)</f>
        <v>371679.734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2:F77"/>
  <sheetViews>
    <sheetView workbookViewId="0">
      <selection activeCell="G15" sqref="G15"/>
    </sheetView>
  </sheetViews>
  <sheetFormatPr defaultRowHeight="15"/>
  <cols>
    <col min="1" max="1" width="55.140625" customWidth="1"/>
  </cols>
  <sheetData>
    <row r="2" spans="1:6">
      <c r="A2" s="333" t="s">
        <v>123</v>
      </c>
      <c r="B2" s="333"/>
      <c r="C2" s="333"/>
      <c r="D2" s="333"/>
    </row>
    <row r="3" spans="1:6">
      <c r="A3" s="281" t="s">
        <v>370</v>
      </c>
      <c r="B3" s="281"/>
      <c r="C3" s="281"/>
      <c r="D3" s="281"/>
    </row>
    <row r="4" spans="1:6">
      <c r="A4" s="281" t="s">
        <v>282</v>
      </c>
      <c r="B4" s="281"/>
      <c r="C4" s="281"/>
      <c r="D4" s="281"/>
    </row>
    <row r="5" spans="1:6">
      <c r="A5" s="176"/>
      <c r="B5" s="176"/>
      <c r="C5" s="200" t="s">
        <v>37</v>
      </c>
      <c r="D5" s="176">
        <v>1987</v>
      </c>
      <c r="F5">
        <v>8</v>
      </c>
    </row>
    <row r="6" spans="1:6">
      <c r="A6" s="176"/>
      <c r="B6" s="176"/>
      <c r="C6" s="200" t="s">
        <v>38</v>
      </c>
      <c r="D6" s="176">
        <v>2</v>
      </c>
    </row>
    <row r="7" spans="1:6">
      <c r="A7" s="176"/>
      <c r="B7" s="176"/>
      <c r="C7" s="200" t="s">
        <v>39</v>
      </c>
      <c r="D7" s="176">
        <v>3</v>
      </c>
    </row>
    <row r="8" spans="1:6">
      <c r="A8" s="176"/>
      <c r="B8" s="176"/>
      <c r="C8" s="200" t="s">
        <v>40</v>
      </c>
      <c r="D8" s="176">
        <v>17</v>
      </c>
    </row>
    <row r="9" spans="1:6">
      <c r="A9" s="176"/>
      <c r="B9" s="176"/>
      <c r="C9" s="200" t="s">
        <v>353</v>
      </c>
      <c r="D9" s="176">
        <v>2834</v>
      </c>
    </row>
    <row r="10" spans="1:6">
      <c r="A10" s="176"/>
      <c r="B10" s="176"/>
      <c r="C10" s="200" t="s">
        <v>325</v>
      </c>
      <c r="D10" s="176">
        <v>356</v>
      </c>
    </row>
    <row r="11" spans="1:6">
      <c r="A11" s="176"/>
      <c r="B11" s="176"/>
      <c r="C11" s="200" t="s">
        <v>351</v>
      </c>
      <c r="D11" s="176">
        <v>645.5</v>
      </c>
    </row>
    <row r="12" spans="1:6" ht="48.75">
      <c r="A12" s="158" t="s">
        <v>1</v>
      </c>
      <c r="B12" s="158" t="s">
        <v>2</v>
      </c>
      <c r="C12" s="158" t="s">
        <v>3</v>
      </c>
      <c r="D12" s="158" t="s">
        <v>4</v>
      </c>
    </row>
    <row r="13" spans="1:6">
      <c r="A13" s="349" t="s">
        <v>5</v>
      </c>
      <c r="B13" s="350"/>
      <c r="C13" s="350"/>
      <c r="D13" s="351"/>
    </row>
    <row r="14" spans="1:6" ht="156">
      <c r="A14" s="157" t="s">
        <v>6</v>
      </c>
      <c r="B14" s="337" t="s">
        <v>7</v>
      </c>
      <c r="C14" s="337">
        <v>0.14000000000000001</v>
      </c>
      <c r="D14" s="348">
        <f>C14*D9*8</f>
        <v>3174.0800000000004</v>
      </c>
    </row>
    <row r="15" spans="1:6" ht="132">
      <c r="A15" s="157" t="s">
        <v>52</v>
      </c>
      <c r="B15" s="167" t="s">
        <v>268</v>
      </c>
      <c r="C15" s="201">
        <v>0.56999999999999995</v>
      </c>
      <c r="D15" s="348">
        <f>C15*D9*8</f>
        <v>12923.039999999999</v>
      </c>
    </row>
    <row r="16" spans="1:6">
      <c r="A16" s="157" t="s">
        <v>9</v>
      </c>
      <c r="B16" s="158"/>
      <c r="C16" s="99"/>
      <c r="D16" s="202"/>
    </row>
    <row r="17" spans="1:4">
      <c r="A17" s="157" t="s">
        <v>371</v>
      </c>
      <c r="B17" s="158" t="s">
        <v>142</v>
      </c>
      <c r="C17" s="99">
        <v>2.76</v>
      </c>
      <c r="D17" s="202">
        <f>C17*8*D9</f>
        <v>62574.719999999994</v>
      </c>
    </row>
    <row r="18" spans="1:4">
      <c r="A18" s="157" t="s">
        <v>372</v>
      </c>
      <c r="B18" s="158" t="s">
        <v>19</v>
      </c>
      <c r="C18" s="99">
        <v>1.01</v>
      </c>
      <c r="D18" s="202">
        <f>C18*8*D9</f>
        <v>22898.720000000001</v>
      </c>
    </row>
    <row r="19" spans="1:4">
      <c r="A19" s="338" t="s">
        <v>10</v>
      </c>
      <c r="B19" s="339"/>
      <c r="C19" s="339"/>
      <c r="D19" s="340"/>
    </row>
    <row r="20" spans="1:4">
      <c r="A20" s="157" t="s">
        <v>48</v>
      </c>
      <c r="B20" s="157"/>
      <c r="C20" s="157"/>
      <c r="D20" s="157"/>
    </row>
    <row r="21" spans="1:4" ht="24.75">
      <c r="A21" s="159" t="s">
        <v>11</v>
      </c>
      <c r="B21" s="158" t="s">
        <v>46</v>
      </c>
      <c r="C21" s="464">
        <v>2.16</v>
      </c>
      <c r="D21" s="464">
        <f>C21*8*D9</f>
        <v>48971.520000000004</v>
      </c>
    </row>
    <row r="22" spans="1:4" ht="24.75">
      <c r="A22" s="159" t="s">
        <v>12</v>
      </c>
      <c r="B22" s="158" t="s">
        <v>46</v>
      </c>
      <c r="C22" s="521"/>
      <c r="D22" s="521"/>
    </row>
    <row r="23" spans="1:4" ht="24.75">
      <c r="A23" s="159" t="s">
        <v>13</v>
      </c>
      <c r="B23" s="158" t="s">
        <v>46</v>
      </c>
      <c r="C23" s="521"/>
      <c r="D23" s="521"/>
    </row>
    <row r="24" spans="1:4" ht="24.75">
      <c r="A24" s="157" t="s">
        <v>51</v>
      </c>
      <c r="B24" s="158" t="s">
        <v>47</v>
      </c>
      <c r="C24" s="521"/>
      <c r="D24" s="521"/>
    </row>
    <row r="25" spans="1:4">
      <c r="A25" s="157" t="s">
        <v>49</v>
      </c>
      <c r="B25" s="158"/>
      <c r="C25" s="521"/>
      <c r="D25" s="521"/>
    </row>
    <row r="26" spans="1:4" ht="36.75">
      <c r="A26" s="157" t="s">
        <v>50</v>
      </c>
      <c r="B26" s="158" t="s">
        <v>54</v>
      </c>
      <c r="C26" s="522"/>
      <c r="D26" s="522"/>
    </row>
    <row r="27" spans="1:4" ht="24">
      <c r="A27" s="338" t="s">
        <v>55</v>
      </c>
      <c r="B27" s="339"/>
      <c r="C27" s="339"/>
      <c r="D27" s="340"/>
    </row>
    <row r="28" spans="1:4" ht="24">
      <c r="A28" s="159" t="s">
        <v>14</v>
      </c>
      <c r="B28" s="341" t="s">
        <v>56</v>
      </c>
      <c r="C28" s="464">
        <v>0.2</v>
      </c>
      <c r="D28" s="464">
        <f>C28*8*D9</f>
        <v>4534.4000000000005</v>
      </c>
    </row>
    <row r="29" spans="1:4" ht="24">
      <c r="A29" s="157" t="s">
        <v>15</v>
      </c>
      <c r="B29" s="341" t="s">
        <v>57</v>
      </c>
      <c r="C29" s="522"/>
      <c r="D29" s="522"/>
    </row>
    <row r="30" spans="1:4">
      <c r="A30" s="338" t="s">
        <v>16</v>
      </c>
      <c r="B30" s="339"/>
      <c r="C30" s="339"/>
      <c r="D30" s="340"/>
    </row>
    <row r="31" spans="1:4">
      <c r="A31" s="338" t="s">
        <v>17</v>
      </c>
      <c r="B31" s="339"/>
      <c r="C31" s="339"/>
      <c r="D31" s="340"/>
    </row>
    <row r="32" spans="1:4" ht="36.75">
      <c r="A32" s="162" t="s">
        <v>58</v>
      </c>
      <c r="B32" s="167" t="s">
        <v>268</v>
      </c>
      <c r="C32" s="464">
        <v>0.61</v>
      </c>
      <c r="D32" s="464">
        <f>C32*8*D9</f>
        <v>13829.92</v>
      </c>
    </row>
    <row r="33" spans="1:4">
      <c r="A33" s="163" t="s">
        <v>59</v>
      </c>
      <c r="B33" s="164" t="s">
        <v>60</v>
      </c>
      <c r="C33" s="521"/>
      <c r="D33" s="521"/>
    </row>
    <row r="34" spans="1:4" ht="24.75">
      <c r="A34" s="163" t="s">
        <v>61</v>
      </c>
      <c r="B34" s="164" t="s">
        <v>60</v>
      </c>
      <c r="C34" s="521"/>
      <c r="D34" s="521"/>
    </row>
    <row r="35" spans="1:4" ht="36.75">
      <c r="A35" s="165" t="s">
        <v>62</v>
      </c>
      <c r="B35" s="167" t="s">
        <v>268</v>
      </c>
      <c r="C35" s="521"/>
      <c r="D35" s="521"/>
    </row>
    <row r="36" spans="1:4">
      <c r="A36" s="163" t="s">
        <v>63</v>
      </c>
      <c r="B36" s="164" t="s">
        <v>60</v>
      </c>
      <c r="C36" s="521"/>
      <c r="D36" s="521"/>
    </row>
    <row r="37" spans="1:4" ht="36.75">
      <c r="A37" s="166" t="s">
        <v>20</v>
      </c>
      <c r="B37" s="167" t="s">
        <v>268</v>
      </c>
      <c r="C37" s="522"/>
      <c r="D37" s="522"/>
    </row>
    <row r="38" spans="1:4">
      <c r="A38" s="338" t="s">
        <v>43</v>
      </c>
      <c r="B38" s="339"/>
      <c r="C38" s="339"/>
      <c r="D38" s="340"/>
    </row>
    <row r="39" spans="1:4" ht="36.75">
      <c r="A39" s="163" t="s">
        <v>58</v>
      </c>
      <c r="B39" s="167" t="s">
        <v>268</v>
      </c>
      <c r="C39" s="518">
        <v>1</v>
      </c>
      <c r="D39" s="464">
        <f>C39*8*D9</f>
        <v>22672</v>
      </c>
    </row>
    <row r="40" spans="1:4">
      <c r="A40" s="163" t="s">
        <v>59</v>
      </c>
      <c r="B40" s="167" t="s">
        <v>60</v>
      </c>
      <c r="C40" s="519"/>
      <c r="D40" s="521"/>
    </row>
    <row r="41" spans="1:4" ht="24.75">
      <c r="A41" s="163" t="s">
        <v>87</v>
      </c>
      <c r="B41" s="167" t="s">
        <v>60</v>
      </c>
      <c r="C41" s="519"/>
      <c r="D41" s="521"/>
    </row>
    <row r="42" spans="1:4" ht="36.75">
      <c r="A42" s="163" t="s">
        <v>85</v>
      </c>
      <c r="B42" s="167" t="s">
        <v>268</v>
      </c>
      <c r="C42" s="519"/>
      <c r="D42" s="521"/>
    </row>
    <row r="43" spans="1:4" ht="36.75">
      <c r="A43" s="168" t="s">
        <v>86</v>
      </c>
      <c r="B43" s="167" t="s">
        <v>268</v>
      </c>
      <c r="C43" s="519"/>
      <c r="D43" s="521"/>
    </row>
    <row r="44" spans="1:4">
      <c r="A44" s="163" t="s">
        <v>63</v>
      </c>
      <c r="B44" s="167" t="s">
        <v>60</v>
      </c>
      <c r="C44" s="520"/>
      <c r="D44" s="522"/>
    </row>
    <row r="45" spans="1:4">
      <c r="A45" s="338" t="s">
        <v>21</v>
      </c>
      <c r="B45" s="339"/>
      <c r="C45" s="339"/>
      <c r="D45" s="340"/>
    </row>
    <row r="46" spans="1:4" ht="36.75">
      <c r="A46" s="165" t="s">
        <v>22</v>
      </c>
      <c r="B46" s="167" t="s">
        <v>268</v>
      </c>
      <c r="C46" s="464">
        <v>0.7</v>
      </c>
      <c r="D46" s="518">
        <f>C46*D9*8</f>
        <v>15870.4</v>
      </c>
    </row>
    <row r="47" spans="1:4" ht="36.75">
      <c r="A47" s="165" t="s">
        <v>23</v>
      </c>
      <c r="B47" s="167" t="s">
        <v>268</v>
      </c>
      <c r="C47" s="521"/>
      <c r="D47" s="519"/>
    </row>
    <row r="48" spans="1:4" ht="36.75">
      <c r="A48" s="168" t="s">
        <v>64</v>
      </c>
      <c r="B48" s="167" t="s">
        <v>268</v>
      </c>
      <c r="C48" s="522"/>
      <c r="D48" s="520"/>
    </row>
    <row r="49" spans="1:4">
      <c r="A49" s="338" t="s">
        <v>24</v>
      </c>
      <c r="B49" s="339"/>
      <c r="C49" s="339"/>
      <c r="D49" s="340"/>
    </row>
    <row r="50" spans="1:4" ht="24.75">
      <c r="A50" s="165" t="s">
        <v>65</v>
      </c>
      <c r="B50" s="167" t="s">
        <v>57</v>
      </c>
      <c r="C50" s="464">
        <v>1.82</v>
      </c>
      <c r="D50" s="509">
        <v>43989</v>
      </c>
    </row>
    <row r="51" spans="1:4">
      <c r="A51" s="165" t="s">
        <v>66</v>
      </c>
      <c r="B51" s="167" t="s">
        <v>67</v>
      </c>
      <c r="C51" s="521"/>
      <c r="D51" s="510"/>
    </row>
    <row r="52" spans="1:4" ht="24">
      <c r="A52" s="165" t="s">
        <v>68</v>
      </c>
      <c r="B52" s="167" t="s">
        <v>67</v>
      </c>
      <c r="C52" s="521"/>
      <c r="D52" s="510"/>
    </row>
    <row r="53" spans="1:4" ht="36.75">
      <c r="A53" s="165" t="s">
        <v>25</v>
      </c>
      <c r="B53" s="167" t="s">
        <v>269</v>
      </c>
      <c r="C53" s="521"/>
      <c r="D53" s="510"/>
    </row>
    <row r="54" spans="1:4" ht="36.75">
      <c r="A54" s="163" t="s">
        <v>26</v>
      </c>
      <c r="B54" s="167" t="s">
        <v>69</v>
      </c>
      <c r="C54" s="521"/>
      <c r="D54" s="510"/>
    </row>
    <row r="55" spans="1:4">
      <c r="A55" s="157" t="s">
        <v>70</v>
      </c>
      <c r="B55" s="157"/>
      <c r="C55" s="521"/>
      <c r="D55" s="510"/>
    </row>
    <row r="56" spans="1:4" ht="36.75">
      <c r="A56" s="163" t="s">
        <v>71</v>
      </c>
      <c r="B56" s="167" t="s">
        <v>268</v>
      </c>
      <c r="C56" s="521"/>
      <c r="D56" s="510"/>
    </row>
    <row r="57" spans="1:4">
      <c r="A57" s="163" t="s">
        <v>72</v>
      </c>
      <c r="B57" s="167" t="s">
        <v>19</v>
      </c>
      <c r="C57" s="521"/>
      <c r="D57" s="510"/>
    </row>
    <row r="58" spans="1:4">
      <c r="A58" s="163" t="s">
        <v>73</v>
      </c>
      <c r="B58" s="164" t="s">
        <v>19</v>
      </c>
      <c r="C58" s="521"/>
      <c r="D58" s="510"/>
    </row>
    <row r="59" spans="1:4">
      <c r="A59" s="163" t="s">
        <v>74</v>
      </c>
      <c r="B59" s="164" t="s">
        <v>19</v>
      </c>
      <c r="C59" s="521"/>
      <c r="D59" s="510"/>
    </row>
    <row r="60" spans="1:4">
      <c r="A60" s="163" t="s">
        <v>75</v>
      </c>
      <c r="B60" s="164" t="s">
        <v>19</v>
      </c>
      <c r="C60" s="521"/>
      <c r="D60" s="510"/>
    </row>
    <row r="61" spans="1:4">
      <c r="A61" s="163" t="s">
        <v>27</v>
      </c>
      <c r="B61" s="164" t="s">
        <v>19</v>
      </c>
      <c r="C61" s="521"/>
      <c r="D61" s="510"/>
    </row>
    <row r="62" spans="1:4" ht="36.75">
      <c r="A62" s="168" t="s">
        <v>28</v>
      </c>
      <c r="B62" s="167" t="s">
        <v>268</v>
      </c>
      <c r="C62" s="522"/>
      <c r="D62" s="511"/>
    </row>
    <row r="63" spans="1:4">
      <c r="A63" s="338" t="s">
        <v>29</v>
      </c>
      <c r="B63" s="339"/>
      <c r="C63" s="339"/>
      <c r="D63" s="340"/>
    </row>
    <row r="64" spans="1:4" ht="24.75">
      <c r="A64" s="163" t="s">
        <v>30</v>
      </c>
      <c r="B64" s="167" t="s">
        <v>76</v>
      </c>
      <c r="C64" s="518">
        <v>1.75</v>
      </c>
      <c r="D64" s="464">
        <f>C64*8*D9</f>
        <v>39676</v>
      </c>
    </row>
    <row r="65" spans="1:4" ht="24.75">
      <c r="A65" s="163" t="s">
        <v>77</v>
      </c>
      <c r="B65" s="167" t="s">
        <v>76</v>
      </c>
      <c r="C65" s="519"/>
      <c r="D65" s="521"/>
    </row>
    <row r="66" spans="1:4" ht="24.75">
      <c r="A66" s="163" t="s">
        <v>31</v>
      </c>
      <c r="B66" s="167" t="s">
        <v>67</v>
      </c>
      <c r="C66" s="519"/>
      <c r="D66" s="521"/>
    </row>
    <row r="67" spans="1:4" ht="24.75">
      <c r="A67" s="163" t="s">
        <v>78</v>
      </c>
      <c r="B67" s="167" t="s">
        <v>76</v>
      </c>
      <c r="C67" s="519"/>
      <c r="D67" s="521"/>
    </row>
    <row r="68" spans="1:4" ht="34.5">
      <c r="A68" s="168" t="s">
        <v>32</v>
      </c>
      <c r="B68" s="280" t="s">
        <v>268</v>
      </c>
      <c r="C68" s="519"/>
      <c r="D68" s="521"/>
    </row>
    <row r="69" spans="1:4">
      <c r="A69" s="168" t="s">
        <v>33</v>
      </c>
      <c r="B69" s="164" t="s">
        <v>67</v>
      </c>
      <c r="C69" s="520"/>
      <c r="D69" s="522"/>
    </row>
    <row r="70" spans="1:4">
      <c r="A70" s="338" t="s">
        <v>34</v>
      </c>
      <c r="B70" s="339"/>
      <c r="C70" s="339"/>
      <c r="D70" s="340"/>
    </row>
    <row r="71" spans="1:4" ht="48">
      <c r="A71" s="170" t="s">
        <v>80</v>
      </c>
      <c r="B71" s="345" t="s">
        <v>79</v>
      </c>
      <c r="C71" s="345">
        <v>2.41</v>
      </c>
      <c r="D71" s="342">
        <f>C71*8*D9</f>
        <v>54639.520000000004</v>
      </c>
    </row>
    <row r="72" spans="1:4">
      <c r="A72" s="341" t="s">
        <v>35</v>
      </c>
      <c r="B72" s="338"/>
      <c r="C72" s="464">
        <v>2.14</v>
      </c>
      <c r="D72" s="509">
        <v>48940.65</v>
      </c>
    </row>
    <row r="73" spans="1:4">
      <c r="A73" s="157" t="s">
        <v>83</v>
      </c>
      <c r="B73" s="338" t="s">
        <v>84</v>
      </c>
      <c r="C73" s="521"/>
      <c r="D73" s="510"/>
    </row>
    <row r="74" spans="1:4">
      <c r="A74" s="157" t="s">
        <v>82</v>
      </c>
      <c r="B74" s="338" t="s">
        <v>84</v>
      </c>
      <c r="C74" s="521"/>
      <c r="D74" s="510"/>
    </row>
    <row r="75" spans="1:4">
      <c r="A75" s="157" t="s">
        <v>81</v>
      </c>
      <c r="B75" s="338" t="s">
        <v>84</v>
      </c>
      <c r="C75" s="522"/>
      <c r="D75" s="511"/>
    </row>
    <row r="76" spans="1:4" ht="60">
      <c r="A76" s="157" t="s">
        <v>170</v>
      </c>
      <c r="B76" s="167" t="s">
        <v>268</v>
      </c>
      <c r="C76" s="347">
        <v>4.3499999999999996</v>
      </c>
      <c r="D76" s="336">
        <v>99474.76</v>
      </c>
    </row>
    <row r="77" spans="1:4">
      <c r="A77" s="157" t="s">
        <v>36</v>
      </c>
      <c r="B77" s="164"/>
      <c r="C77" s="121">
        <f>SUM(C76,C72,C71,C64,C50,C46,C39,C32,C28,C21,C17:C18,C15,C14)</f>
        <v>21.62</v>
      </c>
      <c r="D77" s="121">
        <f>SUM(D76,D72,D71,D64,D50,D46,D39,D32,D28,D21,D17:D18,D15,D14)</f>
        <v>494168.73</v>
      </c>
    </row>
  </sheetData>
  <mergeCells count="16">
    <mergeCell ref="C21:C26"/>
    <mergeCell ref="D21:D26"/>
    <mergeCell ref="C28:C29"/>
    <mergeCell ref="D28:D29"/>
    <mergeCell ref="C32:C37"/>
    <mergeCell ref="D32:D37"/>
    <mergeCell ref="C64:C69"/>
    <mergeCell ref="D64:D69"/>
    <mergeCell ref="C72:C75"/>
    <mergeCell ref="D72:D75"/>
    <mergeCell ref="C39:C44"/>
    <mergeCell ref="D39:D44"/>
    <mergeCell ref="C46:C48"/>
    <mergeCell ref="D46:D48"/>
    <mergeCell ref="C50:C62"/>
    <mergeCell ref="D50:D62"/>
  </mergeCell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>
  <dimension ref="A1:F77"/>
  <sheetViews>
    <sheetView workbookViewId="0">
      <selection sqref="A1:D1"/>
    </sheetView>
  </sheetViews>
  <sheetFormatPr defaultRowHeight="15"/>
  <cols>
    <col min="1" max="1" width="54.140625" customWidth="1"/>
    <col min="5" max="5" width="12.42578125" customWidth="1"/>
  </cols>
  <sheetData>
    <row r="1" spans="1:6">
      <c r="A1" s="333" t="s">
        <v>123</v>
      </c>
      <c r="B1" s="333"/>
      <c r="C1" s="333"/>
      <c r="D1" s="333"/>
    </row>
    <row r="2" spans="1:6">
      <c r="A2" s="281" t="s">
        <v>373</v>
      </c>
      <c r="B2" s="281"/>
      <c r="C2" s="281"/>
      <c r="D2" s="281"/>
    </row>
    <row r="3" spans="1:6">
      <c r="A3" s="281" t="s">
        <v>282</v>
      </c>
      <c r="B3" s="281"/>
      <c r="C3" s="281"/>
      <c r="D3" s="281"/>
    </row>
    <row r="4" spans="1:6">
      <c r="A4" s="176"/>
      <c r="B4" s="176"/>
      <c r="C4" s="200" t="s">
        <v>37</v>
      </c>
      <c r="D4" s="176">
        <v>1979</v>
      </c>
      <c r="F4">
        <v>8</v>
      </c>
    </row>
    <row r="5" spans="1:6">
      <c r="A5" s="176"/>
      <c r="B5" s="176"/>
      <c r="C5" s="200" t="s">
        <v>38</v>
      </c>
      <c r="D5" s="176">
        <v>5</v>
      </c>
    </row>
    <row r="6" spans="1:6">
      <c r="A6" s="176"/>
      <c r="B6" s="176"/>
      <c r="C6" s="200" t="s">
        <v>39</v>
      </c>
      <c r="D6" s="176">
        <v>6</v>
      </c>
    </row>
    <row r="7" spans="1:6">
      <c r="A7" s="176"/>
      <c r="B7" s="176"/>
      <c r="C7" s="200" t="s">
        <v>40</v>
      </c>
      <c r="D7" s="176">
        <v>78</v>
      </c>
    </row>
    <row r="8" spans="1:6">
      <c r="A8" s="176"/>
      <c r="B8" s="176"/>
      <c r="C8" s="200" t="s">
        <v>324</v>
      </c>
      <c r="D8" s="176">
        <v>3852.7</v>
      </c>
    </row>
    <row r="9" spans="1:6">
      <c r="A9" s="176"/>
      <c r="B9" s="176"/>
      <c r="C9" s="200" t="s">
        <v>325</v>
      </c>
      <c r="D9" s="176">
        <v>442.8</v>
      </c>
    </row>
    <row r="10" spans="1:6">
      <c r="A10" s="176"/>
      <c r="B10" s="176"/>
      <c r="C10" s="200" t="s">
        <v>326</v>
      </c>
      <c r="D10" s="176">
        <v>894.1</v>
      </c>
    </row>
    <row r="11" spans="1:6" ht="48.75">
      <c r="A11" s="158" t="s">
        <v>1</v>
      </c>
      <c r="B11" s="158" t="s">
        <v>2</v>
      </c>
      <c r="C11" s="158" t="s">
        <v>3</v>
      </c>
      <c r="D11" s="158" t="s">
        <v>4</v>
      </c>
    </row>
    <row r="12" spans="1:6">
      <c r="A12" s="349" t="s">
        <v>5</v>
      </c>
      <c r="B12" s="350"/>
      <c r="C12" s="350"/>
      <c r="D12" s="351"/>
    </row>
    <row r="13" spans="1:6" ht="156">
      <c r="A13" s="157" t="s">
        <v>6</v>
      </c>
      <c r="B13" s="337" t="s">
        <v>7</v>
      </c>
      <c r="C13" s="337">
        <v>0.14000000000000001</v>
      </c>
      <c r="D13" s="348">
        <f>C13*D8*8</f>
        <v>4315.0240000000003</v>
      </c>
    </row>
    <row r="14" spans="1:6" ht="132">
      <c r="A14" s="157" t="s">
        <v>52</v>
      </c>
      <c r="B14" s="167" t="s">
        <v>268</v>
      </c>
      <c r="C14" s="201">
        <v>1.52</v>
      </c>
      <c r="D14" s="348">
        <f>C14*8*D8</f>
        <v>46848.831999999995</v>
      </c>
    </row>
    <row r="15" spans="1:6">
      <c r="A15" s="157" t="s">
        <v>9</v>
      </c>
      <c r="B15" s="158"/>
      <c r="C15" s="99"/>
      <c r="D15" s="202"/>
    </row>
    <row r="16" spans="1:6">
      <c r="A16" s="157" t="s">
        <v>374</v>
      </c>
      <c r="B16" s="182"/>
      <c r="C16" s="99">
        <v>1.4</v>
      </c>
      <c r="D16" s="202">
        <f>C16*8*D8</f>
        <v>43150.239999999998</v>
      </c>
    </row>
    <row r="17" spans="1:4">
      <c r="A17" s="157" t="s">
        <v>159</v>
      </c>
      <c r="B17" s="158" t="s">
        <v>60</v>
      </c>
      <c r="C17" s="99">
        <v>0.04</v>
      </c>
      <c r="D17" s="202">
        <f>C17*8*D8</f>
        <v>1232.864</v>
      </c>
    </row>
    <row r="18" spans="1:4">
      <c r="A18" s="157" t="s">
        <v>375</v>
      </c>
      <c r="B18" s="158" t="s">
        <v>335</v>
      </c>
      <c r="C18" s="99">
        <v>0.8</v>
      </c>
      <c r="D18" s="202">
        <f>C18*8*D8</f>
        <v>24657.279999999999</v>
      </c>
    </row>
    <row r="19" spans="1:4">
      <c r="A19" s="338" t="s">
        <v>10</v>
      </c>
      <c r="B19" s="339"/>
      <c r="C19" s="339"/>
      <c r="D19" s="340"/>
    </row>
    <row r="20" spans="1:4">
      <c r="A20" s="157" t="s">
        <v>48</v>
      </c>
      <c r="B20" s="157"/>
      <c r="C20" s="157"/>
      <c r="D20" s="157"/>
    </row>
    <row r="21" spans="1:4" ht="24.75">
      <c r="A21" s="159" t="s">
        <v>11</v>
      </c>
      <c r="B21" s="158" t="s">
        <v>46</v>
      </c>
      <c r="C21" s="352">
        <v>2.16</v>
      </c>
      <c r="D21" s="352">
        <f>C21*8*D8</f>
        <v>66574.656000000003</v>
      </c>
    </row>
    <row r="22" spans="1:4" ht="24.75">
      <c r="A22" s="159" t="s">
        <v>12</v>
      </c>
      <c r="B22" s="158" t="s">
        <v>46</v>
      </c>
      <c r="C22" s="353"/>
      <c r="D22" s="353"/>
    </row>
    <row r="23" spans="1:4" ht="24.75">
      <c r="A23" s="159" t="s">
        <v>13</v>
      </c>
      <c r="B23" s="158" t="s">
        <v>46</v>
      </c>
      <c r="C23" s="353"/>
      <c r="D23" s="353"/>
    </row>
    <row r="24" spans="1:4" ht="24.75">
      <c r="A24" s="157" t="s">
        <v>51</v>
      </c>
      <c r="B24" s="158" t="s">
        <v>47</v>
      </c>
      <c r="C24" s="353"/>
      <c r="D24" s="353"/>
    </row>
    <row r="25" spans="1:4">
      <c r="A25" s="157" t="s">
        <v>49</v>
      </c>
      <c r="B25" s="158"/>
      <c r="C25" s="353"/>
      <c r="D25" s="353"/>
    </row>
    <row r="26" spans="1:4" ht="36.75">
      <c r="A26" s="157" t="s">
        <v>50</v>
      </c>
      <c r="B26" s="158" t="s">
        <v>54</v>
      </c>
      <c r="C26" s="354"/>
      <c r="D26" s="354"/>
    </row>
    <row r="27" spans="1:4" ht="24">
      <c r="A27" s="338" t="s">
        <v>55</v>
      </c>
      <c r="B27" s="339"/>
      <c r="C27" s="339"/>
      <c r="D27" s="340"/>
    </row>
    <row r="28" spans="1:4" ht="24">
      <c r="A28" s="159" t="s">
        <v>14</v>
      </c>
      <c r="B28" s="341" t="s">
        <v>56</v>
      </c>
      <c r="C28" s="345">
        <v>0.2</v>
      </c>
      <c r="D28" s="345">
        <f>C28*8*D8</f>
        <v>6164.32</v>
      </c>
    </row>
    <row r="29" spans="1:4" ht="24">
      <c r="A29" s="157" t="s">
        <v>15</v>
      </c>
      <c r="B29" s="341" t="s">
        <v>57</v>
      </c>
      <c r="C29" s="347"/>
      <c r="D29" s="347"/>
    </row>
    <row r="30" spans="1:4">
      <c r="A30" s="338" t="s">
        <v>16</v>
      </c>
      <c r="B30" s="339"/>
      <c r="C30" s="339"/>
      <c r="D30" s="340"/>
    </row>
    <row r="31" spans="1:4">
      <c r="A31" s="338" t="s">
        <v>17</v>
      </c>
      <c r="B31" s="339"/>
      <c r="C31" s="339"/>
      <c r="D31" s="340"/>
    </row>
    <row r="32" spans="1:4" ht="36.75">
      <c r="A32" s="162" t="s">
        <v>58</v>
      </c>
      <c r="B32" s="167" t="s">
        <v>268</v>
      </c>
      <c r="C32" s="345">
        <v>0.61</v>
      </c>
      <c r="D32" s="345">
        <f>C32*8*D8</f>
        <v>18801.175999999999</v>
      </c>
    </row>
    <row r="33" spans="1:4">
      <c r="A33" s="163" t="s">
        <v>59</v>
      </c>
      <c r="B33" s="164" t="s">
        <v>60</v>
      </c>
      <c r="C33" s="346"/>
      <c r="D33" s="346"/>
    </row>
    <row r="34" spans="1:4" ht="24.75">
      <c r="A34" s="163" t="s">
        <v>61</v>
      </c>
      <c r="B34" s="164" t="s">
        <v>60</v>
      </c>
      <c r="C34" s="346"/>
      <c r="D34" s="346"/>
    </row>
    <row r="35" spans="1:4" ht="36.75">
      <c r="A35" s="165" t="s">
        <v>62</v>
      </c>
      <c r="B35" s="167" t="s">
        <v>268</v>
      </c>
      <c r="C35" s="346"/>
      <c r="D35" s="346"/>
    </row>
    <row r="36" spans="1:4">
      <c r="A36" s="163" t="s">
        <v>63</v>
      </c>
      <c r="B36" s="164" t="s">
        <v>60</v>
      </c>
      <c r="C36" s="346"/>
      <c r="D36" s="346"/>
    </row>
    <row r="37" spans="1:4" ht="36.75">
      <c r="A37" s="166" t="s">
        <v>20</v>
      </c>
      <c r="B37" s="167" t="s">
        <v>268</v>
      </c>
      <c r="C37" s="347"/>
      <c r="D37" s="347"/>
    </row>
    <row r="38" spans="1:4">
      <c r="A38" s="338" t="s">
        <v>43</v>
      </c>
      <c r="B38" s="339"/>
      <c r="C38" s="339"/>
      <c r="D38" s="340"/>
    </row>
    <row r="39" spans="1:4" ht="36.75">
      <c r="A39" s="163" t="s">
        <v>58</v>
      </c>
      <c r="B39" s="167" t="s">
        <v>268</v>
      </c>
      <c r="C39" s="342">
        <v>1</v>
      </c>
      <c r="D39" s="345">
        <f>C39*8*D8</f>
        <v>30821.599999999999</v>
      </c>
    </row>
    <row r="40" spans="1:4">
      <c r="A40" s="163" t="s">
        <v>59</v>
      </c>
      <c r="B40" s="167" t="s">
        <v>60</v>
      </c>
      <c r="C40" s="343"/>
      <c r="D40" s="346"/>
    </row>
    <row r="41" spans="1:4" ht="24.75">
      <c r="A41" s="163" t="s">
        <v>87</v>
      </c>
      <c r="B41" s="167" t="s">
        <v>60</v>
      </c>
      <c r="C41" s="343"/>
      <c r="D41" s="346"/>
    </row>
    <row r="42" spans="1:4" ht="36.75">
      <c r="A42" s="163" t="s">
        <v>85</v>
      </c>
      <c r="B42" s="167" t="s">
        <v>268</v>
      </c>
      <c r="C42" s="343"/>
      <c r="D42" s="346"/>
    </row>
    <row r="43" spans="1:4" ht="36.75">
      <c r="A43" s="168" t="s">
        <v>86</v>
      </c>
      <c r="B43" s="167" t="s">
        <v>268</v>
      </c>
      <c r="C43" s="343"/>
      <c r="D43" s="346"/>
    </row>
    <row r="44" spans="1:4">
      <c r="A44" s="163" t="s">
        <v>63</v>
      </c>
      <c r="B44" s="167" t="s">
        <v>60</v>
      </c>
      <c r="C44" s="344"/>
      <c r="D44" s="347"/>
    </row>
    <row r="45" spans="1:4">
      <c r="A45" s="338" t="s">
        <v>21</v>
      </c>
      <c r="B45" s="339"/>
      <c r="C45" s="339"/>
      <c r="D45" s="340"/>
    </row>
    <row r="46" spans="1:4" ht="36.75">
      <c r="A46" s="165" t="s">
        <v>22</v>
      </c>
      <c r="B46" s="167" t="s">
        <v>268</v>
      </c>
      <c r="C46" s="345">
        <v>0.7</v>
      </c>
      <c r="D46" s="342">
        <f>C46*D8*8</f>
        <v>21575.119999999999</v>
      </c>
    </row>
    <row r="47" spans="1:4" ht="36.75">
      <c r="A47" s="165" t="s">
        <v>23</v>
      </c>
      <c r="B47" s="167" t="s">
        <v>268</v>
      </c>
      <c r="C47" s="346"/>
      <c r="D47" s="343"/>
    </row>
    <row r="48" spans="1:4" ht="36.75">
      <c r="A48" s="168" t="s">
        <v>64</v>
      </c>
      <c r="B48" s="167" t="s">
        <v>268</v>
      </c>
      <c r="C48" s="347"/>
      <c r="D48" s="344"/>
    </row>
    <row r="49" spans="1:4">
      <c r="A49" s="338" t="s">
        <v>24</v>
      </c>
      <c r="B49" s="339"/>
      <c r="C49" s="339"/>
      <c r="D49" s="340"/>
    </row>
    <row r="50" spans="1:4" ht="24.75">
      <c r="A50" s="165" t="s">
        <v>65</v>
      </c>
      <c r="B50" s="167" t="s">
        <v>57</v>
      </c>
      <c r="C50" s="345">
        <v>2.4</v>
      </c>
      <c r="D50" s="334">
        <v>73996.36</v>
      </c>
    </row>
    <row r="51" spans="1:4">
      <c r="A51" s="165" t="s">
        <v>66</v>
      </c>
      <c r="B51" s="167" t="s">
        <v>67</v>
      </c>
      <c r="C51" s="346"/>
      <c r="D51" s="335"/>
    </row>
    <row r="52" spans="1:4" ht="24">
      <c r="A52" s="165" t="s">
        <v>68</v>
      </c>
      <c r="B52" s="167" t="s">
        <v>67</v>
      </c>
      <c r="C52" s="346"/>
      <c r="D52" s="335"/>
    </row>
    <row r="53" spans="1:4" ht="36.75">
      <c r="A53" s="165" t="s">
        <v>25</v>
      </c>
      <c r="B53" s="167" t="s">
        <v>269</v>
      </c>
      <c r="C53" s="346"/>
      <c r="D53" s="335"/>
    </row>
    <row r="54" spans="1:4" ht="36.75">
      <c r="A54" s="163" t="s">
        <v>26</v>
      </c>
      <c r="B54" s="167" t="s">
        <v>269</v>
      </c>
      <c r="C54" s="346"/>
      <c r="D54" s="335"/>
    </row>
    <row r="55" spans="1:4">
      <c r="A55" s="157" t="s">
        <v>70</v>
      </c>
      <c r="B55" s="157"/>
      <c r="C55" s="346"/>
      <c r="D55" s="335"/>
    </row>
    <row r="56" spans="1:4" ht="36.75">
      <c r="A56" s="163" t="s">
        <v>71</v>
      </c>
      <c r="B56" s="167" t="s">
        <v>268</v>
      </c>
      <c r="C56" s="346"/>
      <c r="D56" s="335"/>
    </row>
    <row r="57" spans="1:4">
      <c r="A57" s="163" t="s">
        <v>72</v>
      </c>
      <c r="B57" s="167" t="s">
        <v>19</v>
      </c>
      <c r="C57" s="346"/>
      <c r="D57" s="335"/>
    </row>
    <row r="58" spans="1:4">
      <c r="A58" s="163" t="s">
        <v>73</v>
      </c>
      <c r="B58" s="164" t="s">
        <v>19</v>
      </c>
      <c r="C58" s="346"/>
      <c r="D58" s="335"/>
    </row>
    <row r="59" spans="1:4">
      <c r="A59" s="163" t="s">
        <v>74</v>
      </c>
      <c r="B59" s="164" t="s">
        <v>19</v>
      </c>
      <c r="C59" s="346"/>
      <c r="D59" s="335"/>
    </row>
    <row r="60" spans="1:4">
      <c r="A60" s="163" t="s">
        <v>75</v>
      </c>
      <c r="B60" s="164" t="s">
        <v>19</v>
      </c>
      <c r="C60" s="346"/>
      <c r="D60" s="335"/>
    </row>
    <row r="61" spans="1:4">
      <c r="A61" s="163" t="s">
        <v>27</v>
      </c>
      <c r="B61" s="164" t="s">
        <v>19</v>
      </c>
      <c r="C61" s="346"/>
      <c r="D61" s="335"/>
    </row>
    <row r="62" spans="1:4" ht="36.75">
      <c r="A62" s="168" t="s">
        <v>28</v>
      </c>
      <c r="B62" s="167" t="s">
        <v>268</v>
      </c>
      <c r="C62" s="347"/>
      <c r="D62" s="336"/>
    </row>
    <row r="63" spans="1:4">
      <c r="A63" s="338" t="s">
        <v>29</v>
      </c>
      <c r="B63" s="339"/>
      <c r="C63" s="339"/>
      <c r="D63" s="340"/>
    </row>
    <row r="64" spans="1:4" ht="24.75">
      <c r="A64" s="163" t="s">
        <v>30</v>
      </c>
      <c r="B64" s="167" t="s">
        <v>76</v>
      </c>
      <c r="C64" s="342">
        <v>1.75</v>
      </c>
      <c r="D64" s="345">
        <f>C64*8*D8</f>
        <v>53937.799999999996</v>
      </c>
    </row>
    <row r="65" spans="1:5" ht="24.75">
      <c r="A65" s="163" t="s">
        <v>77</v>
      </c>
      <c r="B65" s="167" t="s">
        <v>76</v>
      </c>
      <c r="C65" s="343"/>
      <c r="D65" s="346"/>
    </row>
    <row r="66" spans="1:5" ht="24.75">
      <c r="A66" s="163" t="s">
        <v>31</v>
      </c>
      <c r="B66" s="167" t="s">
        <v>67</v>
      </c>
      <c r="C66" s="343"/>
      <c r="D66" s="346"/>
    </row>
    <row r="67" spans="1:5" ht="24.75">
      <c r="A67" s="163" t="s">
        <v>78</v>
      </c>
      <c r="B67" s="167" t="s">
        <v>76</v>
      </c>
      <c r="C67" s="343"/>
      <c r="D67" s="346"/>
    </row>
    <row r="68" spans="1:5" ht="34.5">
      <c r="A68" s="168" t="s">
        <v>32</v>
      </c>
      <c r="B68" s="280" t="s">
        <v>268</v>
      </c>
      <c r="C68" s="343"/>
      <c r="D68" s="346"/>
    </row>
    <row r="69" spans="1:5">
      <c r="A69" s="168" t="s">
        <v>33</v>
      </c>
      <c r="B69" s="164" t="s">
        <v>67</v>
      </c>
      <c r="C69" s="344"/>
      <c r="D69" s="347"/>
    </row>
    <row r="70" spans="1:5">
      <c r="A70" s="338" t="s">
        <v>34</v>
      </c>
      <c r="B70" s="339"/>
      <c r="C70" s="339"/>
      <c r="D70" s="340"/>
    </row>
    <row r="71" spans="1:5" ht="48">
      <c r="A71" s="170" t="s">
        <v>80</v>
      </c>
      <c r="B71" s="345" t="s">
        <v>79</v>
      </c>
      <c r="C71" s="345">
        <v>2.41</v>
      </c>
      <c r="D71" s="342">
        <f>C71*8*D8</f>
        <v>74280.055999999997</v>
      </c>
    </row>
    <row r="72" spans="1:5">
      <c r="A72" s="341" t="s">
        <v>35</v>
      </c>
      <c r="B72" s="338"/>
      <c r="C72" s="345">
        <v>2.14</v>
      </c>
      <c r="D72" s="334">
        <v>65961.34</v>
      </c>
    </row>
    <row r="73" spans="1:5">
      <c r="A73" s="157" t="s">
        <v>83</v>
      </c>
      <c r="B73" s="338" t="s">
        <v>84</v>
      </c>
      <c r="C73" s="346"/>
      <c r="D73" s="335"/>
    </row>
    <row r="74" spans="1:5">
      <c r="A74" s="157" t="s">
        <v>82</v>
      </c>
      <c r="B74" s="338" t="s">
        <v>84</v>
      </c>
      <c r="C74" s="346"/>
      <c r="D74" s="335"/>
    </row>
    <row r="75" spans="1:5">
      <c r="A75" s="157" t="s">
        <v>81</v>
      </c>
      <c r="B75" s="338" t="s">
        <v>84</v>
      </c>
      <c r="C75" s="347"/>
      <c r="D75" s="336"/>
    </row>
    <row r="76" spans="1:5" ht="60">
      <c r="A76" s="157" t="s">
        <v>170</v>
      </c>
      <c r="B76" s="167" t="s">
        <v>268</v>
      </c>
      <c r="C76" s="347">
        <v>4.3499999999999996</v>
      </c>
      <c r="D76" s="336">
        <v>134082.48000000001</v>
      </c>
    </row>
    <row r="77" spans="1:5">
      <c r="A77" s="157" t="s">
        <v>36</v>
      </c>
      <c r="B77" s="164"/>
      <c r="C77" s="121">
        <f>SUM(C76,C72,C71,C64,C50,C46,C39,C32,C28,C21,C16:C18,C14,C13)</f>
        <v>21.619999999999997</v>
      </c>
      <c r="D77" s="121">
        <f>SUM(D76,D72,D71,D64,D50,D46,D39,D32,D28,D21,D16:D18,D14,D13)</f>
        <v>666399.14799999981</v>
      </c>
      <c r="E77">
        <f>C77*8*D8</f>
        <v>666362.99199999985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>
  <dimension ref="A1:F81"/>
  <sheetViews>
    <sheetView workbookViewId="0">
      <selection sqref="A1:D1"/>
    </sheetView>
  </sheetViews>
  <sheetFormatPr defaultRowHeight="15"/>
  <cols>
    <col min="1" max="1" width="52.28515625" customWidth="1"/>
    <col min="2" max="2" width="10" customWidth="1"/>
    <col min="3" max="3" width="14" customWidth="1"/>
    <col min="5" max="5" width="12.42578125" customWidth="1"/>
  </cols>
  <sheetData>
    <row r="1" spans="1:6">
      <c r="A1" s="355" t="s">
        <v>123</v>
      </c>
      <c r="B1" s="355"/>
      <c r="C1" s="355"/>
      <c r="D1" s="355"/>
    </row>
    <row r="2" spans="1:6">
      <c r="A2" s="281" t="s">
        <v>376</v>
      </c>
      <c r="B2" s="281"/>
      <c r="C2" s="281"/>
      <c r="D2" s="281"/>
    </row>
    <row r="3" spans="1:6">
      <c r="A3" s="281" t="s">
        <v>282</v>
      </c>
      <c r="B3" s="281"/>
      <c r="C3" s="281"/>
      <c r="D3" s="281"/>
    </row>
    <row r="4" spans="1:6">
      <c r="A4" s="176"/>
      <c r="B4" s="176"/>
      <c r="C4" s="200" t="s">
        <v>37</v>
      </c>
      <c r="D4" s="176">
        <v>1983</v>
      </c>
      <c r="F4">
        <v>8</v>
      </c>
    </row>
    <row r="5" spans="1:6">
      <c r="A5" s="176"/>
      <c r="B5" s="176"/>
      <c r="C5" s="200" t="s">
        <v>38</v>
      </c>
      <c r="D5" s="176">
        <v>5</v>
      </c>
    </row>
    <row r="6" spans="1:6">
      <c r="A6" s="176"/>
      <c r="B6" s="176"/>
      <c r="C6" s="200" t="s">
        <v>39</v>
      </c>
      <c r="D6" s="176">
        <v>13</v>
      </c>
    </row>
    <row r="7" spans="1:6">
      <c r="A7" s="176"/>
      <c r="B7" s="176"/>
      <c r="C7" s="200" t="s">
        <v>40</v>
      </c>
      <c r="D7" s="176">
        <v>179</v>
      </c>
    </row>
    <row r="8" spans="1:6">
      <c r="A8" s="176"/>
      <c r="B8" s="176"/>
      <c r="C8" s="200" t="s">
        <v>324</v>
      </c>
      <c r="D8" s="176">
        <v>10189.799999999999</v>
      </c>
    </row>
    <row r="9" spans="1:6">
      <c r="A9" s="176"/>
      <c r="B9" s="176"/>
      <c r="C9" s="200" t="s">
        <v>325</v>
      </c>
      <c r="D9" s="176">
        <v>1168.9000000000001</v>
      </c>
    </row>
    <row r="10" spans="1:6">
      <c r="A10" s="176"/>
      <c r="B10" s="176"/>
      <c r="C10" s="200" t="s">
        <v>326</v>
      </c>
      <c r="D10" s="176">
        <v>2320</v>
      </c>
    </row>
    <row r="11" spans="1:6" ht="48.75">
      <c r="A11" s="158" t="s">
        <v>1</v>
      </c>
      <c r="B11" s="158" t="s">
        <v>2</v>
      </c>
      <c r="C11" s="158" t="s">
        <v>3</v>
      </c>
      <c r="D11" s="158" t="s">
        <v>4</v>
      </c>
    </row>
    <row r="12" spans="1:6">
      <c r="A12" s="349" t="s">
        <v>5</v>
      </c>
      <c r="B12" s="350"/>
      <c r="C12" s="350"/>
      <c r="D12" s="351"/>
    </row>
    <row r="13" spans="1:6" ht="168">
      <c r="A13" s="157" t="s">
        <v>6</v>
      </c>
      <c r="B13" s="337" t="s">
        <v>7</v>
      </c>
      <c r="C13" s="337">
        <v>0.14000000000000001</v>
      </c>
      <c r="D13" s="348">
        <f>C13*D8*8</f>
        <v>11412.576000000001</v>
      </c>
    </row>
    <row r="14" spans="1:6" ht="144">
      <c r="A14" s="157" t="s">
        <v>52</v>
      </c>
      <c r="B14" s="167" t="s">
        <v>268</v>
      </c>
      <c r="C14" s="201">
        <v>0.54</v>
      </c>
      <c r="D14" s="348">
        <f>C14*8*D8</f>
        <v>44019.936000000002</v>
      </c>
    </row>
    <row r="15" spans="1:6">
      <c r="A15" s="157" t="s">
        <v>9</v>
      </c>
      <c r="B15" s="158"/>
      <c r="C15" s="99"/>
      <c r="D15" s="202"/>
    </row>
    <row r="16" spans="1:6">
      <c r="A16" s="157" t="s">
        <v>377</v>
      </c>
      <c r="B16" s="158" t="s">
        <v>138</v>
      </c>
      <c r="C16" s="99">
        <v>0.93</v>
      </c>
      <c r="D16" s="202">
        <f>C16*8*D8</f>
        <v>75812.111999999994</v>
      </c>
    </row>
    <row r="17" spans="1:4">
      <c r="A17" s="157" t="s">
        <v>378</v>
      </c>
      <c r="B17" s="158" t="s">
        <v>60</v>
      </c>
      <c r="C17" s="99">
        <v>2.48</v>
      </c>
      <c r="D17" s="202">
        <f>C17*8*D8</f>
        <v>202165.63199999998</v>
      </c>
    </row>
    <row r="18" spans="1:4">
      <c r="A18" s="157" t="s">
        <v>379</v>
      </c>
      <c r="B18" s="158" t="s">
        <v>60</v>
      </c>
      <c r="C18" s="99">
        <v>0.18</v>
      </c>
      <c r="D18" s="202">
        <f>C18*8*D8</f>
        <v>14673.311999999998</v>
      </c>
    </row>
    <row r="19" spans="1:4" ht="48.75">
      <c r="A19" s="157" t="s">
        <v>380</v>
      </c>
      <c r="B19" s="158" t="s">
        <v>383</v>
      </c>
      <c r="C19" s="99">
        <v>0.5</v>
      </c>
      <c r="D19" s="202">
        <f>C19*8*D8</f>
        <v>40759.199999999997</v>
      </c>
    </row>
    <row r="20" spans="1:4">
      <c r="A20" s="157" t="s">
        <v>328</v>
      </c>
      <c r="B20" s="158" t="s">
        <v>142</v>
      </c>
      <c r="C20" s="99">
        <v>7.0000000000000007E-2</v>
      </c>
      <c r="D20" s="202">
        <f>C20*8*D8</f>
        <v>5706.2880000000005</v>
      </c>
    </row>
    <row r="21" spans="1:4" ht="24.75">
      <c r="A21" s="157" t="s">
        <v>381</v>
      </c>
      <c r="B21" s="158" t="s">
        <v>384</v>
      </c>
      <c r="C21" s="99">
        <v>0.1</v>
      </c>
      <c r="D21" s="202">
        <f>C21*8*D8</f>
        <v>8151.84</v>
      </c>
    </row>
    <row r="22" spans="1:4" ht="24.75">
      <c r="A22" s="157" t="s">
        <v>382</v>
      </c>
      <c r="B22" s="158" t="s">
        <v>385</v>
      </c>
      <c r="C22" s="99">
        <v>1.2</v>
      </c>
      <c r="D22" s="202">
        <f>C22*8*D8</f>
        <v>97822.079999999987</v>
      </c>
    </row>
    <row r="23" spans="1:4">
      <c r="A23" s="338" t="s">
        <v>10</v>
      </c>
      <c r="B23" s="339"/>
      <c r="C23" s="339"/>
      <c r="D23" s="340"/>
    </row>
    <row r="24" spans="1:4">
      <c r="A24" s="157" t="s">
        <v>48</v>
      </c>
      <c r="B24" s="157"/>
      <c r="C24" s="157"/>
      <c r="D24" s="157"/>
    </row>
    <row r="25" spans="1:4" ht="24.75">
      <c r="A25" s="159" t="s">
        <v>11</v>
      </c>
      <c r="B25" s="158" t="s">
        <v>46</v>
      </c>
      <c r="C25" s="352">
        <v>2.16</v>
      </c>
      <c r="D25" s="352">
        <f>C25*8*D8</f>
        <v>176079.74400000001</v>
      </c>
    </row>
    <row r="26" spans="1:4" ht="24.75">
      <c r="A26" s="159" t="s">
        <v>12</v>
      </c>
      <c r="B26" s="158" t="s">
        <v>46</v>
      </c>
      <c r="C26" s="353"/>
      <c r="D26" s="353"/>
    </row>
    <row r="27" spans="1:4" ht="24.75">
      <c r="A27" s="159" t="s">
        <v>13</v>
      </c>
      <c r="B27" s="158" t="s">
        <v>46</v>
      </c>
      <c r="C27" s="353"/>
      <c r="D27" s="353"/>
    </row>
    <row r="28" spans="1:4" ht="24.75">
      <c r="A28" s="157" t="s">
        <v>51</v>
      </c>
      <c r="B28" s="158" t="s">
        <v>47</v>
      </c>
      <c r="C28" s="353"/>
      <c r="D28" s="353"/>
    </row>
    <row r="29" spans="1:4">
      <c r="A29" s="157" t="s">
        <v>49</v>
      </c>
      <c r="B29" s="158"/>
      <c r="C29" s="353"/>
      <c r="D29" s="353"/>
    </row>
    <row r="30" spans="1:4" ht="24.75">
      <c r="A30" s="157" t="s">
        <v>50</v>
      </c>
      <c r="B30" s="158" t="s">
        <v>54</v>
      </c>
      <c r="C30" s="354"/>
      <c r="D30" s="354"/>
    </row>
    <row r="31" spans="1:4" ht="24">
      <c r="A31" s="338" t="s">
        <v>55</v>
      </c>
      <c r="B31" s="339"/>
      <c r="C31" s="339"/>
      <c r="D31" s="340"/>
    </row>
    <row r="32" spans="1:4" ht="24">
      <c r="A32" s="159" t="s">
        <v>14</v>
      </c>
      <c r="B32" s="341" t="s">
        <v>56</v>
      </c>
      <c r="C32" s="345">
        <v>0.2</v>
      </c>
      <c r="D32" s="345">
        <f>C32*8*D8</f>
        <v>16303.68</v>
      </c>
    </row>
    <row r="33" spans="1:4" ht="24">
      <c r="A33" s="157" t="s">
        <v>15</v>
      </c>
      <c r="B33" s="341" t="s">
        <v>57</v>
      </c>
      <c r="C33" s="347"/>
      <c r="D33" s="347"/>
    </row>
    <row r="34" spans="1:4">
      <c r="A34" s="338" t="s">
        <v>16</v>
      </c>
      <c r="B34" s="339"/>
      <c r="C34" s="339"/>
      <c r="D34" s="340"/>
    </row>
    <row r="35" spans="1:4">
      <c r="A35" s="338" t="s">
        <v>17</v>
      </c>
      <c r="B35" s="339"/>
      <c r="C35" s="339"/>
      <c r="D35" s="340"/>
    </row>
    <row r="36" spans="1:4" ht="36.75">
      <c r="A36" s="162" t="s">
        <v>58</v>
      </c>
      <c r="B36" s="167" t="s">
        <v>268</v>
      </c>
      <c r="C36" s="345">
        <v>0.61</v>
      </c>
      <c r="D36" s="345">
        <f>C36*8*D8</f>
        <v>49726.223999999995</v>
      </c>
    </row>
    <row r="37" spans="1:4">
      <c r="A37" s="163" t="s">
        <v>59</v>
      </c>
      <c r="B37" s="164" t="s">
        <v>60</v>
      </c>
      <c r="C37" s="346"/>
      <c r="D37" s="346"/>
    </row>
    <row r="38" spans="1:4" ht="24.75">
      <c r="A38" s="163" t="s">
        <v>61</v>
      </c>
      <c r="B38" s="164" t="s">
        <v>60</v>
      </c>
      <c r="C38" s="346"/>
      <c r="D38" s="346"/>
    </row>
    <row r="39" spans="1:4" ht="36.75">
      <c r="A39" s="165" t="s">
        <v>62</v>
      </c>
      <c r="B39" s="167" t="s">
        <v>268</v>
      </c>
      <c r="C39" s="346"/>
      <c r="D39" s="346"/>
    </row>
    <row r="40" spans="1:4">
      <c r="A40" s="163" t="s">
        <v>63</v>
      </c>
      <c r="B40" s="164" t="s">
        <v>60</v>
      </c>
      <c r="C40" s="346"/>
      <c r="D40" s="346"/>
    </row>
    <row r="41" spans="1:4" ht="36.75">
      <c r="A41" s="166" t="s">
        <v>20</v>
      </c>
      <c r="B41" s="167" t="s">
        <v>268</v>
      </c>
      <c r="C41" s="347"/>
      <c r="D41" s="347"/>
    </row>
    <row r="42" spans="1:4">
      <c r="A42" s="338" t="s">
        <v>43</v>
      </c>
      <c r="B42" s="339"/>
      <c r="C42" s="339"/>
      <c r="D42" s="340"/>
    </row>
    <row r="43" spans="1:4" ht="36.75">
      <c r="A43" s="163" t="s">
        <v>58</v>
      </c>
      <c r="B43" s="167" t="s">
        <v>268</v>
      </c>
      <c r="C43" s="342">
        <v>1</v>
      </c>
      <c r="D43" s="345">
        <f>C43*8*D8</f>
        <v>81518.399999999994</v>
      </c>
    </row>
    <row r="44" spans="1:4">
      <c r="A44" s="163" t="s">
        <v>59</v>
      </c>
      <c r="B44" s="167" t="s">
        <v>60</v>
      </c>
      <c r="C44" s="343"/>
      <c r="D44" s="346"/>
    </row>
    <row r="45" spans="1:4" ht="24.75">
      <c r="A45" s="163" t="s">
        <v>87</v>
      </c>
      <c r="B45" s="167" t="s">
        <v>60</v>
      </c>
      <c r="C45" s="343"/>
      <c r="D45" s="346"/>
    </row>
    <row r="46" spans="1:4" ht="36.75">
      <c r="A46" s="163" t="s">
        <v>85</v>
      </c>
      <c r="B46" s="167" t="s">
        <v>268</v>
      </c>
      <c r="C46" s="343"/>
      <c r="D46" s="346"/>
    </row>
    <row r="47" spans="1:4" ht="36.75">
      <c r="A47" s="168" t="s">
        <v>86</v>
      </c>
      <c r="B47" s="167" t="s">
        <v>268</v>
      </c>
      <c r="C47" s="343"/>
      <c r="D47" s="346"/>
    </row>
    <row r="48" spans="1:4">
      <c r="A48" s="163" t="s">
        <v>63</v>
      </c>
      <c r="B48" s="167" t="s">
        <v>60</v>
      </c>
      <c r="C48" s="344"/>
      <c r="D48" s="347"/>
    </row>
    <row r="49" spans="1:4">
      <c r="A49" s="338" t="s">
        <v>21</v>
      </c>
      <c r="B49" s="339"/>
      <c r="C49" s="339"/>
      <c r="D49" s="340"/>
    </row>
    <row r="50" spans="1:4" ht="36.75">
      <c r="A50" s="165" t="s">
        <v>22</v>
      </c>
      <c r="B50" s="167" t="s">
        <v>268</v>
      </c>
      <c r="C50" s="345">
        <v>0.7</v>
      </c>
      <c r="D50" s="342">
        <f>C50*D8*8</f>
        <v>57062.87999999999</v>
      </c>
    </row>
    <row r="51" spans="1:4" ht="36.75">
      <c r="A51" s="165" t="s">
        <v>23</v>
      </c>
      <c r="B51" s="167" t="s">
        <v>268</v>
      </c>
      <c r="C51" s="346"/>
      <c r="D51" s="343"/>
    </row>
    <row r="52" spans="1:4" ht="36.75">
      <c r="A52" s="168" t="s">
        <v>64</v>
      </c>
      <c r="B52" s="167" t="s">
        <v>268</v>
      </c>
      <c r="C52" s="347"/>
      <c r="D52" s="344"/>
    </row>
    <row r="53" spans="1:4">
      <c r="A53" s="338" t="s">
        <v>24</v>
      </c>
      <c r="B53" s="339"/>
      <c r="C53" s="339"/>
      <c r="D53" s="340"/>
    </row>
    <row r="54" spans="1:4" ht="24.75">
      <c r="A54" s="165" t="s">
        <v>65</v>
      </c>
      <c r="B54" s="167" t="s">
        <v>57</v>
      </c>
      <c r="C54" s="345">
        <v>0.89</v>
      </c>
      <c r="D54" s="334">
        <v>70440.960000000006</v>
      </c>
    </row>
    <row r="55" spans="1:4">
      <c r="A55" s="165" t="s">
        <v>66</v>
      </c>
      <c r="B55" s="167" t="s">
        <v>67</v>
      </c>
      <c r="C55" s="346"/>
      <c r="D55" s="335"/>
    </row>
    <row r="56" spans="1:4" ht="24">
      <c r="A56" s="165" t="s">
        <v>68</v>
      </c>
      <c r="B56" s="167" t="s">
        <v>67</v>
      </c>
      <c r="C56" s="346"/>
      <c r="D56" s="335"/>
    </row>
    <row r="57" spans="1:4" ht="36.75">
      <c r="A57" s="165" t="s">
        <v>25</v>
      </c>
      <c r="B57" s="167" t="s">
        <v>269</v>
      </c>
      <c r="C57" s="346"/>
      <c r="D57" s="335"/>
    </row>
    <row r="58" spans="1:4" ht="48.75">
      <c r="A58" s="163" t="s">
        <v>26</v>
      </c>
      <c r="B58" s="167" t="s">
        <v>269</v>
      </c>
      <c r="C58" s="346"/>
      <c r="D58" s="335"/>
    </row>
    <row r="59" spans="1:4">
      <c r="A59" s="157" t="s">
        <v>70</v>
      </c>
      <c r="B59" s="157"/>
      <c r="C59" s="346"/>
      <c r="D59" s="335"/>
    </row>
    <row r="60" spans="1:4" ht="36.75">
      <c r="A60" s="163" t="s">
        <v>71</v>
      </c>
      <c r="B60" s="167" t="s">
        <v>268</v>
      </c>
      <c r="C60" s="346"/>
      <c r="D60" s="335"/>
    </row>
    <row r="61" spans="1:4">
      <c r="A61" s="163" t="s">
        <v>72</v>
      </c>
      <c r="B61" s="167" t="s">
        <v>19</v>
      </c>
      <c r="C61" s="346"/>
      <c r="D61" s="335"/>
    </row>
    <row r="62" spans="1:4">
      <c r="A62" s="163" t="s">
        <v>73</v>
      </c>
      <c r="B62" s="164" t="s">
        <v>19</v>
      </c>
      <c r="C62" s="346"/>
      <c r="D62" s="335"/>
    </row>
    <row r="63" spans="1:4">
      <c r="A63" s="163" t="s">
        <v>74</v>
      </c>
      <c r="B63" s="164" t="s">
        <v>19</v>
      </c>
      <c r="C63" s="346"/>
      <c r="D63" s="335"/>
    </row>
    <row r="64" spans="1:4">
      <c r="A64" s="163" t="s">
        <v>75</v>
      </c>
      <c r="B64" s="164" t="s">
        <v>19</v>
      </c>
      <c r="C64" s="346"/>
      <c r="D64" s="335"/>
    </row>
    <row r="65" spans="1:4">
      <c r="A65" s="163" t="s">
        <v>27</v>
      </c>
      <c r="B65" s="164" t="s">
        <v>19</v>
      </c>
      <c r="C65" s="346"/>
      <c r="D65" s="335"/>
    </row>
    <row r="66" spans="1:4" ht="36.75">
      <c r="A66" s="168" t="s">
        <v>28</v>
      </c>
      <c r="B66" s="167" t="s">
        <v>268</v>
      </c>
      <c r="C66" s="347"/>
      <c r="D66" s="336"/>
    </row>
    <row r="67" spans="1:4">
      <c r="A67" s="338" t="s">
        <v>29</v>
      </c>
      <c r="B67" s="339"/>
      <c r="C67" s="339"/>
      <c r="D67" s="340"/>
    </row>
    <row r="68" spans="1:4" ht="24.75">
      <c r="A68" s="163" t="s">
        <v>30</v>
      </c>
      <c r="B68" s="167" t="s">
        <v>76</v>
      </c>
      <c r="C68" s="342">
        <v>1.02</v>
      </c>
      <c r="D68" s="345">
        <f>C68*8*D8</f>
        <v>83148.767999999996</v>
      </c>
    </row>
    <row r="69" spans="1:4" ht="24.75">
      <c r="A69" s="163" t="s">
        <v>77</v>
      </c>
      <c r="B69" s="167" t="s">
        <v>76</v>
      </c>
      <c r="C69" s="343"/>
      <c r="D69" s="346"/>
    </row>
    <row r="70" spans="1:4" ht="24.75">
      <c r="A70" s="163" t="s">
        <v>31</v>
      </c>
      <c r="B70" s="167" t="s">
        <v>67</v>
      </c>
      <c r="C70" s="343"/>
      <c r="D70" s="346"/>
    </row>
    <row r="71" spans="1:4" ht="24.75">
      <c r="A71" s="163" t="s">
        <v>78</v>
      </c>
      <c r="B71" s="167" t="s">
        <v>76</v>
      </c>
      <c r="C71" s="343"/>
      <c r="D71" s="346"/>
    </row>
    <row r="72" spans="1:4" ht="34.5">
      <c r="A72" s="168" t="s">
        <v>32</v>
      </c>
      <c r="B72" s="280" t="s">
        <v>268</v>
      </c>
      <c r="C72" s="343"/>
      <c r="D72" s="346"/>
    </row>
    <row r="73" spans="1:4">
      <c r="A73" s="168" t="s">
        <v>33</v>
      </c>
      <c r="B73" s="164" t="s">
        <v>67</v>
      </c>
      <c r="C73" s="344"/>
      <c r="D73" s="347"/>
    </row>
    <row r="74" spans="1:4">
      <c r="A74" s="338" t="s">
        <v>34</v>
      </c>
      <c r="B74" s="339"/>
      <c r="C74" s="339"/>
      <c r="D74" s="340"/>
    </row>
    <row r="75" spans="1:4" ht="48">
      <c r="A75" s="170" t="s">
        <v>80</v>
      </c>
      <c r="B75" s="345" t="s">
        <v>79</v>
      </c>
      <c r="C75" s="345">
        <v>2.41</v>
      </c>
      <c r="D75" s="342">
        <f>C75*8*D8</f>
        <v>196459.34400000001</v>
      </c>
    </row>
    <row r="76" spans="1:4">
      <c r="A76" s="341" t="s">
        <v>35</v>
      </c>
      <c r="B76" s="338"/>
      <c r="C76" s="345">
        <v>2.14</v>
      </c>
      <c r="D76" s="334">
        <v>174150.74</v>
      </c>
    </row>
    <row r="77" spans="1:4">
      <c r="A77" s="157" t="s">
        <v>83</v>
      </c>
      <c r="B77" s="338" t="s">
        <v>84</v>
      </c>
      <c r="C77" s="346"/>
      <c r="D77" s="335"/>
    </row>
    <row r="78" spans="1:4">
      <c r="A78" s="157" t="s">
        <v>82</v>
      </c>
      <c r="B78" s="338" t="s">
        <v>84</v>
      </c>
      <c r="C78" s="346"/>
      <c r="D78" s="335"/>
    </row>
    <row r="79" spans="1:4">
      <c r="A79" s="157" t="s">
        <v>81</v>
      </c>
      <c r="B79" s="338" t="s">
        <v>84</v>
      </c>
      <c r="C79" s="347"/>
      <c r="D79" s="336"/>
    </row>
    <row r="80" spans="1:4" ht="60">
      <c r="A80" s="157" t="s">
        <v>170</v>
      </c>
      <c r="B80" s="167" t="s">
        <v>268</v>
      </c>
      <c r="C80" s="347">
        <v>4.3499999999999996</v>
      </c>
      <c r="D80" s="336">
        <v>354001.7</v>
      </c>
    </row>
    <row r="81" spans="1:4">
      <c r="A81" s="157" t="s">
        <v>36</v>
      </c>
      <c r="B81" s="164"/>
      <c r="C81" s="121">
        <f>SUM(C80,C77,C76,C75,C68,C54,C50,C43,C36,C31:C32,C25,C16:C22,C14,C13)</f>
        <v>21.62</v>
      </c>
      <c r="D81" s="121">
        <f>SUM(D80,D77,D76,D75,D68,D54,D50,D43,D36,D31:D32,D25,D16:D22,D14,D13)</f>
        <v>1759415.4159999997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>
  <dimension ref="A1:F86"/>
  <sheetViews>
    <sheetView topLeftCell="A67" workbookViewId="0">
      <selection activeCell="L82" sqref="L81:L82"/>
    </sheetView>
  </sheetViews>
  <sheetFormatPr defaultRowHeight="15"/>
  <cols>
    <col min="1" max="1" width="50.28515625" customWidth="1"/>
    <col min="2" max="2" width="19" customWidth="1"/>
    <col min="3" max="4" width="8.85546875" customWidth="1"/>
    <col min="5" max="5" width="12.7109375" customWidth="1"/>
    <col min="6" max="6" width="14.85546875" customWidth="1"/>
  </cols>
  <sheetData>
    <row r="1" spans="1:6">
      <c r="A1" s="355" t="s">
        <v>123</v>
      </c>
      <c r="B1" s="355"/>
      <c r="C1" s="355"/>
      <c r="D1" s="355"/>
    </row>
    <row r="2" spans="1:6">
      <c r="A2" s="281" t="s">
        <v>393</v>
      </c>
      <c r="B2" s="281"/>
      <c r="C2" s="281"/>
      <c r="D2" s="281"/>
    </row>
    <row r="3" spans="1:6">
      <c r="A3" s="281" t="s">
        <v>282</v>
      </c>
      <c r="B3" s="281"/>
      <c r="C3" s="281"/>
      <c r="D3" s="281"/>
      <c r="F3">
        <v>8</v>
      </c>
    </row>
    <row r="4" spans="1:6">
      <c r="A4" s="176"/>
      <c r="B4" s="176"/>
      <c r="C4" s="200" t="s">
        <v>37</v>
      </c>
      <c r="D4" s="176">
        <v>1984</v>
      </c>
    </row>
    <row r="5" spans="1:6">
      <c r="A5" s="176"/>
      <c r="B5" s="176"/>
      <c r="C5" s="200" t="s">
        <v>38</v>
      </c>
      <c r="D5" s="176">
        <v>5</v>
      </c>
    </row>
    <row r="6" spans="1:6">
      <c r="A6" s="176"/>
      <c r="B6" s="176"/>
      <c r="C6" s="200" t="s">
        <v>39</v>
      </c>
      <c r="D6" s="176">
        <v>6</v>
      </c>
    </row>
    <row r="7" spans="1:6">
      <c r="A7" s="176"/>
      <c r="B7" s="176"/>
      <c r="C7" s="200" t="s">
        <v>40</v>
      </c>
      <c r="D7" s="176">
        <v>134</v>
      </c>
    </row>
    <row r="8" spans="1:6">
      <c r="A8" s="176"/>
      <c r="B8" s="176"/>
      <c r="C8" s="200" t="s">
        <v>324</v>
      </c>
      <c r="D8" s="176">
        <v>7409.1</v>
      </c>
    </row>
    <row r="9" spans="1:6">
      <c r="A9" s="176"/>
      <c r="B9" s="176"/>
      <c r="C9" s="200" t="s">
        <v>325</v>
      </c>
      <c r="D9" s="176">
        <v>1715.8</v>
      </c>
    </row>
    <row r="10" spans="1:6">
      <c r="A10" s="176"/>
      <c r="B10" s="176"/>
      <c r="C10" s="200" t="s">
        <v>326</v>
      </c>
      <c r="D10" s="176">
        <v>1865.4</v>
      </c>
    </row>
    <row r="11" spans="1:6" ht="48.75">
      <c r="A11" s="158" t="s">
        <v>1</v>
      </c>
      <c r="B11" s="158" t="s">
        <v>2</v>
      </c>
      <c r="C11" s="158" t="s">
        <v>3</v>
      </c>
      <c r="D11" s="158" t="s">
        <v>4</v>
      </c>
    </row>
    <row r="12" spans="1:6">
      <c r="A12" s="371" t="s">
        <v>5</v>
      </c>
      <c r="B12" s="372"/>
      <c r="C12" s="372"/>
      <c r="D12" s="373"/>
    </row>
    <row r="13" spans="1:6" ht="168">
      <c r="A13" s="157" t="s">
        <v>6</v>
      </c>
      <c r="B13" s="366" t="s">
        <v>7</v>
      </c>
      <c r="C13" s="366">
        <v>0.14000000000000001</v>
      </c>
      <c r="D13" s="367">
        <f>C13*D8*8</f>
        <v>8298.1920000000009</v>
      </c>
    </row>
    <row r="14" spans="1:6" ht="144">
      <c r="A14" s="157" t="s">
        <v>52</v>
      </c>
      <c r="B14" s="167" t="s">
        <v>268</v>
      </c>
      <c r="C14" s="201">
        <v>0.85</v>
      </c>
      <c r="D14" s="367">
        <f>C14*8*D8</f>
        <v>50381.880000000005</v>
      </c>
    </row>
    <row r="15" spans="1:6">
      <c r="A15" s="157" t="s">
        <v>9</v>
      </c>
      <c r="B15" s="158"/>
      <c r="C15" s="99"/>
      <c r="D15" s="202"/>
    </row>
    <row r="16" spans="1:6">
      <c r="A16" s="157" t="s">
        <v>390</v>
      </c>
      <c r="B16" s="158"/>
      <c r="C16" s="99"/>
      <c r="D16" s="202"/>
    </row>
    <row r="17" spans="1:6">
      <c r="A17" s="157" t="s">
        <v>332</v>
      </c>
      <c r="B17" s="158" t="s">
        <v>142</v>
      </c>
      <c r="C17" s="99">
        <v>0.19</v>
      </c>
      <c r="D17" s="202">
        <f>C17*8*D8</f>
        <v>11261.832</v>
      </c>
    </row>
    <row r="18" spans="1:6">
      <c r="A18" s="157" t="s">
        <v>386</v>
      </c>
      <c r="B18" s="158" t="s">
        <v>142</v>
      </c>
      <c r="C18" s="99">
        <v>0.28000000000000003</v>
      </c>
      <c r="D18" s="202">
        <f>C18*8*D8</f>
        <v>16596.384000000002</v>
      </c>
    </row>
    <row r="19" spans="1:6" ht="14.25" customHeight="1">
      <c r="A19" s="157" t="s">
        <v>387</v>
      </c>
      <c r="B19" s="158" t="s">
        <v>342</v>
      </c>
      <c r="C19" s="99">
        <v>0.19</v>
      </c>
      <c r="D19" s="202">
        <f>C19*8*D8</f>
        <v>11261.832</v>
      </c>
    </row>
    <row r="20" spans="1:6">
      <c r="A20" s="157" t="s">
        <v>388</v>
      </c>
      <c r="B20" s="158" t="s">
        <v>136</v>
      </c>
      <c r="C20" s="99">
        <v>0.06</v>
      </c>
      <c r="D20" s="202">
        <f>C20*8*D8</f>
        <v>3556.3679999999999</v>
      </c>
    </row>
    <row r="21" spans="1:6">
      <c r="A21" s="377" t="s">
        <v>391</v>
      </c>
      <c r="B21" s="158"/>
      <c r="C21" s="99"/>
      <c r="D21" s="202"/>
    </row>
    <row r="22" spans="1:6">
      <c r="A22" s="157" t="s">
        <v>332</v>
      </c>
      <c r="B22" s="158" t="s">
        <v>154</v>
      </c>
      <c r="C22" s="99">
        <v>0.2</v>
      </c>
      <c r="D22" s="202">
        <f>C22*8*D8</f>
        <v>11854.560000000001</v>
      </c>
    </row>
    <row r="23" spans="1:6">
      <c r="A23" s="157" t="s">
        <v>389</v>
      </c>
      <c r="B23" s="158" t="s">
        <v>154</v>
      </c>
      <c r="C23" s="99">
        <v>0.45</v>
      </c>
      <c r="D23" s="202">
        <f>C23*8*D8</f>
        <v>26672.760000000002</v>
      </c>
    </row>
    <row r="24" spans="1:6">
      <c r="A24" s="157" t="s">
        <v>327</v>
      </c>
      <c r="B24" s="158" t="s">
        <v>154</v>
      </c>
      <c r="C24" s="99">
        <v>0.6</v>
      </c>
      <c r="D24" s="202">
        <f>C24*8*D8</f>
        <v>35563.68</v>
      </c>
    </row>
    <row r="25" spans="1:6">
      <c r="A25" s="157" t="s">
        <v>372</v>
      </c>
      <c r="B25" s="158" t="s">
        <v>138</v>
      </c>
      <c r="C25" s="99">
        <v>1.1299999999999999</v>
      </c>
      <c r="D25" s="202">
        <f>C25*8*D8</f>
        <v>66978.263999999996</v>
      </c>
    </row>
    <row r="26" spans="1:6">
      <c r="A26" s="377" t="s">
        <v>392</v>
      </c>
      <c r="B26" s="158"/>
      <c r="C26" s="99"/>
      <c r="D26" s="202"/>
    </row>
    <row r="27" spans="1:6">
      <c r="A27" s="157" t="s">
        <v>388</v>
      </c>
      <c r="B27" s="158" t="s">
        <v>60</v>
      </c>
      <c r="C27" s="99">
        <v>0.84</v>
      </c>
      <c r="D27" s="202">
        <f>C27*8*D8</f>
        <v>49789.152000000002</v>
      </c>
    </row>
    <row r="28" spans="1:6">
      <c r="A28" s="359" t="s">
        <v>10</v>
      </c>
      <c r="B28" s="360"/>
      <c r="C28" s="360"/>
      <c r="D28" s="361"/>
      <c r="E28" s="65"/>
      <c r="F28" s="65"/>
    </row>
    <row r="29" spans="1:6">
      <c r="A29" s="157" t="s">
        <v>48</v>
      </c>
      <c r="B29" s="157"/>
      <c r="C29" s="157"/>
      <c r="D29" s="157"/>
    </row>
    <row r="30" spans="1:6" ht="24">
      <c r="A30" s="159" t="s">
        <v>11</v>
      </c>
      <c r="B30" s="158" t="s">
        <v>46</v>
      </c>
      <c r="C30" s="374">
        <v>2.16</v>
      </c>
      <c r="D30" s="374">
        <f>C30*8*D8</f>
        <v>128029.24800000002</v>
      </c>
    </row>
    <row r="31" spans="1:6" ht="15" customHeight="1">
      <c r="A31" s="159" t="s">
        <v>12</v>
      </c>
      <c r="B31" s="158" t="s">
        <v>46</v>
      </c>
      <c r="C31" s="375"/>
      <c r="D31" s="375"/>
    </row>
    <row r="32" spans="1:6" ht="15" customHeight="1">
      <c r="A32" s="159" t="s">
        <v>13</v>
      </c>
      <c r="B32" s="158" t="s">
        <v>46</v>
      </c>
      <c r="C32" s="375"/>
      <c r="D32" s="375"/>
    </row>
    <row r="33" spans="1:4" ht="15" customHeight="1">
      <c r="A33" s="157" t="s">
        <v>51</v>
      </c>
      <c r="B33" s="158" t="s">
        <v>47</v>
      </c>
      <c r="C33" s="375"/>
      <c r="D33" s="375"/>
    </row>
    <row r="34" spans="1:4">
      <c r="A34" s="157" t="s">
        <v>49</v>
      </c>
      <c r="B34" s="158"/>
      <c r="C34" s="375"/>
      <c r="D34" s="375"/>
    </row>
    <row r="35" spans="1:4" ht="30" customHeight="1">
      <c r="A35" s="157" t="s">
        <v>50</v>
      </c>
      <c r="B35" s="158" t="s">
        <v>54</v>
      </c>
      <c r="C35" s="376"/>
      <c r="D35" s="376"/>
    </row>
    <row r="36" spans="1:4" ht="24">
      <c r="A36" s="359" t="s">
        <v>55</v>
      </c>
      <c r="B36" s="360"/>
      <c r="C36" s="360"/>
      <c r="D36" s="361"/>
    </row>
    <row r="37" spans="1:4">
      <c r="A37" s="159" t="s">
        <v>14</v>
      </c>
      <c r="B37" s="365" t="s">
        <v>56</v>
      </c>
      <c r="C37" s="362">
        <v>0.2</v>
      </c>
      <c r="D37" s="362">
        <f>C37*8*D8</f>
        <v>11854.560000000001</v>
      </c>
    </row>
    <row r="38" spans="1:4">
      <c r="A38" s="157" t="s">
        <v>15</v>
      </c>
      <c r="B38" s="365" t="s">
        <v>57</v>
      </c>
      <c r="C38" s="364"/>
      <c r="D38" s="364"/>
    </row>
    <row r="39" spans="1:4">
      <c r="A39" s="359" t="s">
        <v>16</v>
      </c>
      <c r="B39" s="360"/>
      <c r="C39" s="360"/>
      <c r="D39" s="361"/>
    </row>
    <row r="40" spans="1:4">
      <c r="A40" s="359" t="s">
        <v>17</v>
      </c>
      <c r="B40" s="360"/>
      <c r="C40" s="360"/>
      <c r="D40" s="361"/>
    </row>
    <row r="41" spans="1:4" ht="25.5" customHeight="1">
      <c r="A41" s="162" t="s">
        <v>58</v>
      </c>
      <c r="B41" s="167" t="s">
        <v>268</v>
      </c>
      <c r="C41" s="362">
        <v>0.61</v>
      </c>
      <c r="D41" s="362">
        <f>C41*8*D8</f>
        <v>36156.408000000003</v>
      </c>
    </row>
    <row r="42" spans="1:4" ht="12" customHeight="1">
      <c r="A42" s="163" t="s">
        <v>59</v>
      </c>
      <c r="B42" s="164" t="s">
        <v>60</v>
      </c>
      <c r="C42" s="363"/>
      <c r="D42" s="363"/>
    </row>
    <row r="43" spans="1:4" ht="24.75">
      <c r="A43" s="163" t="s">
        <v>61</v>
      </c>
      <c r="B43" s="164" t="s">
        <v>60</v>
      </c>
      <c r="C43" s="363"/>
      <c r="D43" s="363"/>
    </row>
    <row r="44" spans="1:4" ht="25.5" customHeight="1">
      <c r="A44" s="165" t="s">
        <v>62</v>
      </c>
      <c r="B44" s="167" t="s">
        <v>268</v>
      </c>
      <c r="C44" s="363"/>
      <c r="D44" s="363"/>
    </row>
    <row r="45" spans="1:4">
      <c r="A45" s="163" t="s">
        <v>63</v>
      </c>
      <c r="B45" s="164" t="s">
        <v>60</v>
      </c>
      <c r="C45" s="363"/>
      <c r="D45" s="363"/>
    </row>
    <row r="46" spans="1:4" ht="24" customHeight="1">
      <c r="A46" s="166" t="s">
        <v>20</v>
      </c>
      <c r="B46" s="167" t="s">
        <v>268</v>
      </c>
      <c r="C46" s="364"/>
      <c r="D46" s="364"/>
    </row>
    <row r="47" spans="1:4">
      <c r="A47" s="359" t="s">
        <v>43</v>
      </c>
      <c r="B47" s="360"/>
      <c r="C47" s="360"/>
      <c r="D47" s="361"/>
    </row>
    <row r="48" spans="1:4" ht="27" customHeight="1">
      <c r="A48" s="163" t="s">
        <v>58</v>
      </c>
      <c r="B48" s="167" t="s">
        <v>268</v>
      </c>
      <c r="C48" s="368">
        <v>1</v>
      </c>
      <c r="D48" s="362">
        <f>C48*8*D8</f>
        <v>59272.800000000003</v>
      </c>
    </row>
    <row r="49" spans="1:4" ht="13.5" customHeight="1">
      <c r="A49" s="163" t="s">
        <v>59</v>
      </c>
      <c r="B49" s="167" t="s">
        <v>60</v>
      </c>
      <c r="C49" s="369"/>
      <c r="D49" s="363"/>
    </row>
    <row r="50" spans="1:4" ht="24.75">
      <c r="A50" s="163" t="s">
        <v>87</v>
      </c>
      <c r="B50" s="167" t="s">
        <v>60</v>
      </c>
      <c r="C50" s="369"/>
      <c r="D50" s="363"/>
    </row>
    <row r="51" spans="1:4" ht="27" customHeight="1">
      <c r="A51" s="163" t="s">
        <v>85</v>
      </c>
      <c r="B51" s="167" t="s">
        <v>268</v>
      </c>
      <c r="C51" s="369"/>
      <c r="D51" s="363"/>
    </row>
    <row r="52" spans="1:4" ht="24.75">
      <c r="A52" s="168" t="s">
        <v>86</v>
      </c>
      <c r="B52" s="167" t="s">
        <v>268</v>
      </c>
      <c r="C52" s="369"/>
      <c r="D52" s="363"/>
    </row>
    <row r="53" spans="1:4">
      <c r="A53" s="163" t="s">
        <v>63</v>
      </c>
      <c r="B53" s="167" t="s">
        <v>60</v>
      </c>
      <c r="C53" s="370"/>
      <c r="D53" s="364"/>
    </row>
    <row r="54" spans="1:4">
      <c r="A54" s="359" t="s">
        <v>21</v>
      </c>
      <c r="B54" s="360"/>
      <c r="C54" s="360"/>
      <c r="D54" s="361"/>
    </row>
    <row r="55" spans="1:4" ht="25.5" customHeight="1">
      <c r="A55" s="165" t="s">
        <v>22</v>
      </c>
      <c r="B55" s="167" t="s">
        <v>268</v>
      </c>
      <c r="C55" s="362">
        <v>0.7</v>
      </c>
      <c r="D55" s="368">
        <f>C55*D8*8</f>
        <v>41490.959999999999</v>
      </c>
    </row>
    <row r="56" spans="1:4" ht="24" customHeight="1">
      <c r="A56" s="165" t="s">
        <v>23</v>
      </c>
      <c r="B56" s="167" t="s">
        <v>268</v>
      </c>
      <c r="C56" s="363"/>
      <c r="D56" s="369"/>
    </row>
    <row r="57" spans="1:4" ht="24.75" customHeight="1">
      <c r="A57" s="168" t="s">
        <v>64</v>
      </c>
      <c r="B57" s="167" t="s">
        <v>268</v>
      </c>
      <c r="C57" s="364"/>
      <c r="D57" s="370"/>
    </row>
    <row r="58" spans="1:4">
      <c r="A58" s="359" t="s">
        <v>24</v>
      </c>
      <c r="B58" s="360"/>
      <c r="C58" s="360"/>
      <c r="D58" s="361"/>
    </row>
    <row r="59" spans="1:4" ht="24">
      <c r="A59" s="165" t="s">
        <v>65</v>
      </c>
      <c r="B59" s="167" t="s">
        <v>57</v>
      </c>
      <c r="C59" s="362">
        <v>1.37</v>
      </c>
      <c r="D59" s="356">
        <v>81227.33</v>
      </c>
    </row>
    <row r="60" spans="1:4">
      <c r="A60" s="165" t="s">
        <v>66</v>
      </c>
      <c r="B60" s="167" t="s">
        <v>67</v>
      </c>
      <c r="C60" s="363"/>
      <c r="D60" s="357"/>
    </row>
    <row r="61" spans="1:4" ht="24">
      <c r="A61" s="165" t="s">
        <v>68</v>
      </c>
      <c r="B61" s="167" t="s">
        <v>67</v>
      </c>
      <c r="C61" s="363"/>
      <c r="D61" s="357"/>
    </row>
    <row r="62" spans="1:4">
      <c r="A62" s="165" t="s">
        <v>25</v>
      </c>
      <c r="B62" s="167" t="s">
        <v>269</v>
      </c>
      <c r="C62" s="363"/>
      <c r="D62" s="357"/>
    </row>
    <row r="63" spans="1:4" ht="48.75">
      <c r="A63" s="163" t="s">
        <v>26</v>
      </c>
      <c r="B63" s="167" t="s">
        <v>269</v>
      </c>
      <c r="C63" s="363"/>
      <c r="D63" s="357"/>
    </row>
    <row r="64" spans="1:4">
      <c r="A64" s="157" t="s">
        <v>70</v>
      </c>
      <c r="B64" s="157"/>
      <c r="C64" s="363"/>
      <c r="D64" s="357"/>
    </row>
    <row r="65" spans="1:4">
      <c r="A65" s="163" t="s">
        <v>71</v>
      </c>
      <c r="B65" s="167" t="s">
        <v>268</v>
      </c>
      <c r="C65" s="363"/>
      <c r="D65" s="357"/>
    </row>
    <row r="66" spans="1:4">
      <c r="A66" s="163" t="s">
        <v>72</v>
      </c>
      <c r="B66" s="167" t="s">
        <v>19</v>
      </c>
      <c r="C66" s="363"/>
      <c r="D66" s="357"/>
    </row>
    <row r="67" spans="1:4">
      <c r="A67" s="163" t="s">
        <v>73</v>
      </c>
      <c r="B67" s="164" t="s">
        <v>19</v>
      </c>
      <c r="C67" s="363"/>
      <c r="D67" s="357"/>
    </row>
    <row r="68" spans="1:4">
      <c r="A68" s="163" t="s">
        <v>74</v>
      </c>
      <c r="B68" s="164" t="s">
        <v>19</v>
      </c>
      <c r="C68" s="363"/>
      <c r="D68" s="357"/>
    </row>
    <row r="69" spans="1:4">
      <c r="A69" s="163" t="s">
        <v>75</v>
      </c>
      <c r="B69" s="164" t="s">
        <v>19</v>
      </c>
      <c r="C69" s="363"/>
      <c r="D69" s="357"/>
    </row>
    <row r="70" spans="1:4">
      <c r="A70" s="163" t="s">
        <v>27</v>
      </c>
      <c r="B70" s="164" t="s">
        <v>19</v>
      </c>
      <c r="C70" s="363"/>
      <c r="D70" s="357"/>
    </row>
    <row r="71" spans="1:4" ht="24.75">
      <c r="A71" s="168" t="s">
        <v>28</v>
      </c>
      <c r="B71" s="167" t="s">
        <v>268</v>
      </c>
      <c r="C71" s="364"/>
      <c r="D71" s="358"/>
    </row>
    <row r="72" spans="1:4">
      <c r="A72" s="359" t="s">
        <v>29</v>
      </c>
      <c r="B72" s="360"/>
      <c r="C72" s="360"/>
      <c r="D72" s="361"/>
    </row>
    <row r="73" spans="1:4">
      <c r="A73" s="163" t="s">
        <v>30</v>
      </c>
      <c r="B73" s="167" t="s">
        <v>76</v>
      </c>
      <c r="C73" s="368">
        <v>1.75</v>
      </c>
      <c r="D73" s="362">
        <f>C73*8*D8</f>
        <v>103727.40000000001</v>
      </c>
    </row>
    <row r="74" spans="1:4" ht="24.75">
      <c r="A74" s="163" t="s">
        <v>77</v>
      </c>
      <c r="B74" s="167" t="s">
        <v>76</v>
      </c>
      <c r="C74" s="369"/>
      <c r="D74" s="363"/>
    </row>
    <row r="75" spans="1:4" ht="36.75">
      <c r="A75" s="163" t="s">
        <v>31</v>
      </c>
      <c r="B75" s="167" t="s">
        <v>67</v>
      </c>
      <c r="C75" s="369"/>
      <c r="D75" s="363"/>
    </row>
    <row r="76" spans="1:4">
      <c r="A76" s="163" t="s">
        <v>78</v>
      </c>
      <c r="B76" s="167" t="s">
        <v>76</v>
      </c>
      <c r="C76" s="369"/>
      <c r="D76" s="363"/>
    </row>
    <row r="77" spans="1:4" ht="24.75">
      <c r="A77" s="168" t="s">
        <v>32</v>
      </c>
      <c r="B77" s="280" t="s">
        <v>268</v>
      </c>
      <c r="C77" s="369"/>
      <c r="D77" s="363"/>
    </row>
    <row r="78" spans="1:4">
      <c r="A78" s="168" t="s">
        <v>33</v>
      </c>
      <c r="B78" s="164" t="s">
        <v>67</v>
      </c>
      <c r="C78" s="370"/>
      <c r="D78" s="364"/>
    </row>
    <row r="79" spans="1:4">
      <c r="A79" s="359" t="s">
        <v>34</v>
      </c>
      <c r="B79" s="360"/>
      <c r="C79" s="360"/>
      <c r="D79" s="361"/>
    </row>
    <row r="80" spans="1:4" ht="48">
      <c r="A80" s="170" t="s">
        <v>80</v>
      </c>
      <c r="B80" s="362" t="s">
        <v>79</v>
      </c>
      <c r="C80" s="362">
        <v>2.41</v>
      </c>
      <c r="D80" s="368">
        <f>C80*8*D8</f>
        <v>142847.448</v>
      </c>
    </row>
    <row r="81" spans="1:6">
      <c r="A81" s="365" t="s">
        <v>35</v>
      </c>
      <c r="B81" s="359"/>
      <c r="C81" s="362">
        <v>2.14</v>
      </c>
      <c r="D81" s="356">
        <v>126846.65</v>
      </c>
    </row>
    <row r="82" spans="1:6">
      <c r="A82" s="157" t="s">
        <v>83</v>
      </c>
      <c r="B82" s="359" t="s">
        <v>84</v>
      </c>
      <c r="C82" s="363"/>
      <c r="D82" s="357"/>
    </row>
    <row r="83" spans="1:6">
      <c r="A83" s="157" t="s">
        <v>82</v>
      </c>
      <c r="B83" s="359" t="s">
        <v>84</v>
      </c>
      <c r="C83" s="363"/>
      <c r="D83" s="357"/>
    </row>
    <row r="84" spans="1:6">
      <c r="A84" s="157" t="s">
        <v>81</v>
      </c>
      <c r="B84" s="359" t="s">
        <v>84</v>
      </c>
      <c r="C84" s="364"/>
      <c r="D84" s="358"/>
    </row>
    <row r="85" spans="1:6" ht="60">
      <c r="A85" s="157" t="s">
        <v>170</v>
      </c>
      <c r="B85" s="167" t="s">
        <v>268</v>
      </c>
      <c r="C85" s="364">
        <v>4.3499999999999996</v>
      </c>
      <c r="D85" s="358">
        <v>257836.08</v>
      </c>
      <c r="F85" s="378"/>
    </row>
    <row r="86" spans="1:6">
      <c r="A86" s="157" t="s">
        <v>36</v>
      </c>
      <c r="B86" s="164"/>
      <c r="C86" s="121">
        <f>SUM(C85,C81,C80,C73,C59,C55,C48,C41,C37,C30,C27,C22:C25,C17:C20,C14,C13)</f>
        <v>21.62</v>
      </c>
      <c r="D86" s="121">
        <f>SUM(D85,D81,D80,D73,D59,D55,D48,D41,D37,D30,D27,D22:D25,D17:D20,D14,D13)</f>
        <v>1281503.7879999999</v>
      </c>
      <c r="F86" s="238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32" sqref="E3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63</vt:i4>
      </vt:variant>
    </vt:vector>
  </HeadingPairs>
  <TitlesOfParts>
    <vt:vector size="63" baseType="lpstr">
      <vt:lpstr>пер.Строительный, 1Б </vt:lpstr>
      <vt:lpstr>Вишневая,4</vt:lpstr>
      <vt:lpstr>ул.Невского,5</vt:lpstr>
      <vt:lpstr>ул.Ломоносова,1</vt:lpstr>
      <vt:lpstr>ул.Ломоносова,3</vt:lpstr>
      <vt:lpstr>ул.Ломоносова,5</vt:lpstr>
      <vt:lpstr>ул.Ломоносова,7</vt:lpstr>
      <vt:lpstr>ул.Ломоносова, 1А</vt:lpstr>
      <vt:lpstr>ул.Ломоносова,2-1</vt:lpstr>
      <vt:lpstr>ул.Ломоносова, 2-2</vt:lpstr>
      <vt:lpstr>ул.Ломоносова,6-1</vt:lpstr>
      <vt:lpstr>ул.Ломоносова,6-2</vt:lpstr>
      <vt:lpstr>ул.Ломоносова,8А</vt:lpstr>
      <vt:lpstr>ул.Ломоносова,9-1</vt:lpstr>
      <vt:lpstr>ул.Ломоносова, 9-2</vt:lpstr>
      <vt:lpstr>ул.Ломоносова,9-3</vt:lpstr>
      <vt:lpstr>ул.Ломоносова,11</vt:lpstr>
      <vt:lpstr>ул.Ломоносова,11А</vt:lpstr>
      <vt:lpstr>ул.Ломоносова,12-1</vt:lpstr>
      <vt:lpstr>ул.Ломоносова,12-2</vt:lpstr>
      <vt:lpstr>ул.Ломоносова,18</vt:lpstr>
      <vt:lpstr>ул.Кирова,97</vt:lpstr>
      <vt:lpstr>ул.Кирова,140</vt:lpstr>
      <vt:lpstr>ул.Кирова,142</vt:lpstr>
      <vt:lpstr>ул.Кирова, 2491</vt:lpstr>
      <vt:lpstr>ул.Кирова,265</vt:lpstr>
      <vt:lpstr>ул.Кирова,265А</vt:lpstr>
      <vt:lpstr>ул.Кирова,269</vt:lpstr>
      <vt:lpstr>ул.Кирова,263</vt:lpstr>
      <vt:lpstr>ул.Кирова,282</vt:lpstr>
      <vt:lpstr>ул.Кирова,278</vt:lpstr>
      <vt:lpstr>ул.Кирова,298-2</vt:lpstr>
      <vt:lpstr>ул.Кирова,316А</vt:lpstr>
      <vt:lpstr>ул.Кирова, 316Б</vt:lpstr>
      <vt:lpstr>ул. Кирова,322</vt:lpstr>
      <vt:lpstr>ул.Кирова,304В</vt:lpstr>
      <vt:lpstr>ул.Кирова,255Б</vt:lpstr>
      <vt:lpstr>ул.Кирова, 298-1</vt:lpstr>
      <vt:lpstr>ул.Ленина,153А</vt:lpstr>
      <vt:lpstr>ул.Чехова,39А</vt:lpstr>
      <vt:lpstr>ул.Чехова,39</vt:lpstr>
      <vt:lpstr>ул.Чехова,39Б</vt:lpstr>
      <vt:lpstr>ул.Чехова,44</vt:lpstr>
      <vt:lpstr>ул.Чехова,44 А</vt:lpstr>
      <vt:lpstr>ул.Чехова,46</vt:lpstr>
      <vt:lpstr>ул.Чехова,51-1</vt:lpstr>
      <vt:lpstr>ул.Чехова,51-2</vt:lpstr>
      <vt:lpstr>ул.Низменная,37</vt:lpstr>
      <vt:lpstr>ул.Низменная,37А</vt:lpstr>
      <vt:lpstr>ул.Производственная,14А</vt:lpstr>
      <vt:lpstr>ул.Производственная,14 Б</vt:lpstr>
      <vt:lpstr>ул.Луценко,6</vt:lpstr>
      <vt:lpstr>ул.Луценко,8</vt:lpstr>
      <vt:lpstr>ул.Луценко,8 А</vt:lpstr>
      <vt:lpstr>ул.Южная,5</vt:lpstr>
      <vt:lpstr>пер.Южный, 5</vt:lpstr>
      <vt:lpstr>пер.Южный, 6</vt:lpstr>
      <vt:lpstr>пер.Южный,7</vt:lpstr>
      <vt:lpstr>пер.Южный,9</vt:lpstr>
      <vt:lpstr>пер.Юбилейный,2А</vt:lpstr>
      <vt:lpstr>пер.Юбилейный,4А</vt:lpstr>
      <vt:lpstr>пер. Юбилейный 4, блоки А,Б,В.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2016-03-31T01:03:48Z</dcterms:modified>
</cp:coreProperties>
</file>